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-120" yWindow="-120" windowWidth="29040" windowHeight="15840" activeTab="11"/>
  </bookViews>
  <sheets>
    <sheet name="Abstract " sheetId="13" r:id="rId1"/>
    <sheet name="Sheet2" sheetId="24" r:id="rId2"/>
    <sheet name="CS" sheetId="23" r:id="rId3"/>
    <sheet name="All" sheetId="25" r:id="rId4"/>
    <sheet name="27th may'22" sheetId="27" r:id="rId5"/>
    <sheet name="Apr-22" sheetId="26" r:id="rId6"/>
    <sheet name="Sheet1" sheetId="28" r:id="rId7"/>
    <sheet name="01-05-23" sheetId="29" r:id="rId8"/>
    <sheet name="30-05-23" sheetId="30" r:id="rId9"/>
    <sheet name="01-08-2023" sheetId="31" r:id="rId10"/>
    <sheet name="20-03-2024" sheetId="32" r:id="rId11"/>
    <sheet name="01-07-2024" sheetId="33" r:id="rId12"/>
  </sheets>
  <definedNames>
    <definedName name="_xlnm.Print_Area" localSheetId="4">'27th may''22'!$A$1:$K$35</definedName>
    <definedName name="_xlnm.Print_Area" localSheetId="0">'Abstract '!$A$1:$G$22</definedName>
  </definedNames>
  <calcPr calcId="181029"/>
</workbook>
</file>

<file path=xl/calcChain.xml><?xml version="1.0" encoding="utf-8"?>
<calcChain xmlns="http://schemas.openxmlformats.org/spreadsheetml/2006/main">
  <c r="F38" i="33" l="1"/>
  <c r="F35" i="33"/>
  <c r="F24" i="33"/>
  <c r="F23" i="33"/>
  <c r="F22" i="33"/>
  <c r="F21" i="33"/>
  <c r="F25" i="33" s="1"/>
  <c r="F19" i="33"/>
  <c r="F18" i="33"/>
  <c r="F20" i="33" s="1"/>
  <c r="F16" i="33"/>
  <c r="F15" i="33"/>
  <c r="F14" i="33"/>
  <c r="F13" i="33"/>
  <c r="F12" i="33"/>
  <c r="F11" i="33"/>
  <c r="F10" i="33"/>
  <c r="F9" i="33"/>
  <c r="F8" i="33"/>
  <c r="F7" i="33"/>
  <c r="F6" i="33"/>
  <c r="F5" i="33"/>
  <c r="H26" i="32"/>
  <c r="G26" i="32"/>
  <c r="F43" i="32"/>
  <c r="F38" i="32"/>
  <c r="F35" i="32"/>
  <c r="F24" i="32"/>
  <c r="F23" i="32"/>
  <c r="F25" i="32" s="1"/>
  <c r="F22" i="32"/>
  <c r="F21" i="32"/>
  <c r="F19" i="32"/>
  <c r="F20" i="32" s="1"/>
  <c r="F18" i="32"/>
  <c r="F16" i="32"/>
  <c r="F15" i="32"/>
  <c r="F14" i="32"/>
  <c r="F13" i="32"/>
  <c r="F12" i="32"/>
  <c r="F11" i="32"/>
  <c r="F10" i="32"/>
  <c r="F9" i="32"/>
  <c r="F8" i="32"/>
  <c r="F7" i="32"/>
  <c r="F6" i="32"/>
  <c r="F5" i="32"/>
  <c r="F43" i="31"/>
  <c r="I40" i="31"/>
  <c r="F38" i="31"/>
  <c r="F35" i="31"/>
  <c r="F24" i="31"/>
  <c r="F23" i="31"/>
  <c r="F22" i="31"/>
  <c r="F21" i="31"/>
  <c r="F19" i="31"/>
  <c r="F18" i="31"/>
  <c r="F16" i="31"/>
  <c r="F15" i="31"/>
  <c r="F14" i="31"/>
  <c r="F13" i="31"/>
  <c r="F12" i="31"/>
  <c r="F11" i="31"/>
  <c r="F10" i="31"/>
  <c r="F9" i="31"/>
  <c r="F8" i="31"/>
  <c r="F7" i="31"/>
  <c r="F6" i="31"/>
  <c r="F5" i="31"/>
  <c r="F36" i="30"/>
  <c r="F33" i="30"/>
  <c r="F22" i="30"/>
  <c r="F21" i="30"/>
  <c r="F20" i="30"/>
  <c r="F19" i="30"/>
  <c r="F17" i="30"/>
  <c r="F16" i="30"/>
  <c r="F14" i="30"/>
  <c r="F13" i="30"/>
  <c r="F12" i="30"/>
  <c r="F11" i="30"/>
  <c r="F10" i="30"/>
  <c r="F9" i="30"/>
  <c r="F8" i="30"/>
  <c r="F7" i="30"/>
  <c r="F6" i="30"/>
  <c r="F5" i="30"/>
  <c r="F4" i="30"/>
  <c r="F3" i="30"/>
  <c r="F36" i="29"/>
  <c r="F33" i="29"/>
  <c r="F4" i="29"/>
  <c r="F5" i="29"/>
  <c r="F6" i="29"/>
  <c r="F7" i="29"/>
  <c r="F8" i="29"/>
  <c r="F9" i="29"/>
  <c r="F10" i="29"/>
  <c r="F11" i="29"/>
  <c r="F12" i="29"/>
  <c r="F13" i="29"/>
  <c r="F14" i="29"/>
  <c r="F16" i="29"/>
  <c r="F17" i="29"/>
  <c r="F19" i="29"/>
  <c r="F20" i="29"/>
  <c r="F21" i="29"/>
  <c r="F22" i="29"/>
  <c r="F3" i="29"/>
  <c r="H13" i="23"/>
  <c r="I13" i="23" s="1"/>
  <c r="H20" i="23"/>
  <c r="I20" i="23" s="1"/>
  <c r="H21" i="23"/>
  <c r="I21" i="23" s="1"/>
  <c r="F17" i="33" l="1"/>
  <c r="F26" i="33" s="1"/>
  <c r="F17" i="32"/>
  <c r="F26" i="32" s="1"/>
  <c r="F41" i="32" s="1"/>
  <c r="F20" i="31"/>
  <c r="F25" i="31"/>
  <c r="F17" i="31"/>
  <c r="F23" i="30"/>
  <c r="F18" i="30"/>
  <c r="F15" i="30"/>
  <c r="F18" i="29"/>
  <c r="F15" i="29"/>
  <c r="F23" i="29"/>
  <c r="J13" i="23"/>
  <c r="K13" i="23"/>
  <c r="L13" i="23" s="1"/>
  <c r="J21" i="23"/>
  <c r="K21" i="23"/>
  <c r="L21" i="23" s="1"/>
  <c r="K20" i="23"/>
  <c r="L20" i="23" s="1"/>
  <c r="N20" i="23" s="1"/>
  <c r="J20" i="23"/>
  <c r="F22" i="23"/>
  <c r="F17" i="23"/>
  <c r="F14" i="23"/>
  <c r="C14" i="23"/>
  <c r="F41" i="33" l="1"/>
  <c r="F26" i="31"/>
  <c r="F41" i="31" s="1"/>
  <c r="F24" i="30"/>
  <c r="F24" i="29"/>
  <c r="F39" i="29" s="1"/>
  <c r="F39" i="30"/>
  <c r="N21" i="23"/>
  <c r="N13" i="23"/>
  <c r="F23" i="23"/>
  <c r="C22" i="23"/>
  <c r="G4" i="25" l="1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" i="25"/>
  <c r="I11" i="26"/>
  <c r="I14" i="26"/>
  <c r="I17" i="26"/>
  <c r="I18" i="26" s="1"/>
  <c r="I29" i="26" s="1"/>
  <c r="I21" i="26"/>
  <c r="I25" i="26"/>
  <c r="G8" i="26"/>
  <c r="G9" i="26"/>
  <c r="F26" i="28" l="1"/>
  <c r="F35" i="28"/>
  <c r="F32" i="28"/>
  <c r="F22" i="28" l="1"/>
  <c r="F23" i="28" s="1"/>
  <c r="F40" i="28" s="1"/>
  <c r="F17" i="28"/>
  <c r="F14" i="28"/>
  <c r="C14" i="28"/>
  <c r="I14" i="25"/>
  <c r="C22" i="28"/>
  <c r="C17" i="28"/>
  <c r="C14" i="25"/>
  <c r="I21" i="27"/>
  <c r="H21" i="27"/>
  <c r="G21" i="27"/>
  <c r="I17" i="27"/>
  <c r="H17" i="27"/>
  <c r="C17" i="27"/>
  <c r="G16" i="27"/>
  <c r="G15" i="27"/>
  <c r="G17" i="27" s="1"/>
  <c r="I14" i="27"/>
  <c r="H14" i="27"/>
  <c r="C14" i="27"/>
  <c r="E13" i="27"/>
  <c r="G13" i="27" s="1"/>
  <c r="E12" i="27"/>
  <c r="G12" i="27" s="1"/>
  <c r="I11" i="27"/>
  <c r="H11" i="27"/>
  <c r="C11" i="27"/>
  <c r="G10" i="27"/>
  <c r="E10" i="27"/>
  <c r="E9" i="27"/>
  <c r="E8" i="27"/>
  <c r="G8" i="27" s="1"/>
  <c r="E7" i="27"/>
  <c r="G7" i="27" s="1"/>
  <c r="E6" i="27"/>
  <c r="G6" i="27" s="1"/>
  <c r="E5" i="27"/>
  <c r="E4" i="27"/>
  <c r="G4" i="27" s="1"/>
  <c r="I30" i="26"/>
  <c r="H30" i="26"/>
  <c r="H25" i="26"/>
  <c r="G16" i="26"/>
  <c r="G15" i="26"/>
  <c r="E13" i="26"/>
  <c r="G13" i="26" s="1"/>
  <c r="E12" i="26"/>
  <c r="G12" i="26" s="1"/>
  <c r="G10" i="26"/>
  <c r="E7" i="26"/>
  <c r="G7" i="26" s="1"/>
  <c r="E6" i="26"/>
  <c r="G6" i="26" s="1"/>
  <c r="E5" i="26"/>
  <c r="G5" i="26" s="1"/>
  <c r="E4" i="26"/>
  <c r="E3" i="26"/>
  <c r="G3" i="26" s="1"/>
  <c r="G21" i="26"/>
  <c r="G29" i="26" s="1"/>
  <c r="H21" i="26"/>
  <c r="H17" i="26"/>
  <c r="C17" i="26"/>
  <c r="H14" i="26"/>
  <c r="C14" i="26"/>
  <c r="H11" i="26"/>
  <c r="C11" i="26"/>
  <c r="AQ30" i="25"/>
  <c r="AR31" i="25"/>
  <c r="AR33" i="25" s="1"/>
  <c r="AR27" i="25"/>
  <c r="AR30" i="25" s="1"/>
  <c r="AR24" i="25"/>
  <c r="AQ24" i="25"/>
  <c r="AR37" i="25"/>
  <c r="AQ37" i="25"/>
  <c r="AQ31" i="25"/>
  <c r="AQ33" i="25" s="1"/>
  <c r="AR20" i="25"/>
  <c r="AQ20" i="25"/>
  <c r="AR17" i="25"/>
  <c r="AQ17" i="25"/>
  <c r="AR14" i="25"/>
  <c r="AQ14" i="25"/>
  <c r="C23" i="28" l="1"/>
  <c r="I18" i="27"/>
  <c r="I29" i="27" s="1"/>
  <c r="I32" i="27" s="1"/>
  <c r="I33" i="27" s="1"/>
  <c r="G14" i="27"/>
  <c r="C18" i="27"/>
  <c r="H18" i="27"/>
  <c r="H29" i="27" s="1"/>
  <c r="H32" i="27" s="1"/>
  <c r="H33" i="27" s="1"/>
  <c r="G11" i="27"/>
  <c r="H18" i="26"/>
  <c r="H29" i="26" s="1"/>
  <c r="G17" i="26"/>
  <c r="G14" i="26"/>
  <c r="C18" i="26"/>
  <c r="G11" i="26"/>
  <c r="AQ38" i="25"/>
  <c r="AR21" i="25"/>
  <c r="AR38" i="25" s="1"/>
  <c r="AQ21" i="25"/>
  <c r="G18" i="27" l="1"/>
  <c r="G29" i="27" s="1"/>
  <c r="G18" i="26"/>
  <c r="I20" i="25" l="1"/>
  <c r="C20" i="25"/>
  <c r="I17" i="25"/>
  <c r="C17" i="25"/>
  <c r="AD14" i="13"/>
  <c r="C21" i="25" l="1"/>
  <c r="I21" i="25"/>
  <c r="C17" i="23"/>
  <c r="Z25" i="13"/>
  <c r="G21" i="13"/>
  <c r="D21" i="13"/>
  <c r="G18" i="13"/>
  <c r="D18" i="13"/>
  <c r="G15" i="13"/>
  <c r="D15" i="13"/>
  <c r="D22" i="13" l="1"/>
  <c r="G22" i="13"/>
</calcChain>
</file>

<file path=xl/sharedStrings.xml><?xml version="1.0" encoding="utf-8"?>
<sst xmlns="http://schemas.openxmlformats.org/spreadsheetml/2006/main" count="1736" uniqueCount="136">
  <si>
    <t>Chukha</t>
  </si>
  <si>
    <t>Name of Generating Stations</t>
  </si>
  <si>
    <t>NTPC</t>
  </si>
  <si>
    <t>Farrakka III</t>
  </si>
  <si>
    <t>Khalagaon I</t>
  </si>
  <si>
    <t>Talcher</t>
  </si>
  <si>
    <t>Khalagaon II</t>
  </si>
  <si>
    <t>Total</t>
  </si>
  <si>
    <t>NHPC</t>
  </si>
  <si>
    <t>Rangit</t>
  </si>
  <si>
    <t>Teesta</t>
  </si>
  <si>
    <t>PTC</t>
  </si>
  <si>
    <t>Tala</t>
  </si>
  <si>
    <t>Total Central Sector</t>
  </si>
  <si>
    <t>Grand Total</t>
  </si>
  <si>
    <t>S.N.</t>
  </si>
  <si>
    <t xml:space="preserve">  -</t>
  </si>
  <si>
    <t>Korba</t>
  </si>
  <si>
    <t>Kanti Power</t>
  </si>
  <si>
    <t>Nabinagar</t>
  </si>
  <si>
    <t>Darlipalli</t>
  </si>
  <si>
    <t xml:space="preserve">Detalis of Provisional Power Purchase during FY 2021-22 </t>
  </si>
  <si>
    <t>Barh I</t>
  </si>
  <si>
    <t>Barh II</t>
  </si>
  <si>
    <t>%</t>
  </si>
  <si>
    <t>MW</t>
  </si>
  <si>
    <t>Allocation
w.e.f. 15-05-2019</t>
  </si>
  <si>
    <t>Capacity</t>
  </si>
  <si>
    <t>Farrakka I &amp; II</t>
  </si>
  <si>
    <t>Units</t>
  </si>
  <si>
    <t>3X200+2X500</t>
  </si>
  <si>
    <t>1X500</t>
  </si>
  <si>
    <t>4X210</t>
  </si>
  <si>
    <t xml:space="preserve">2X500 </t>
  </si>
  <si>
    <t>3X500</t>
  </si>
  <si>
    <t xml:space="preserve">2 X 660 </t>
  </si>
  <si>
    <t>2 X 195</t>
  </si>
  <si>
    <t>3 X 660</t>
  </si>
  <si>
    <t>Allocation
w.e.f. 06-09-2019</t>
  </si>
  <si>
    <t>Remarks</t>
  </si>
  <si>
    <t xml:space="preserve">
U#1 CoD i.e. 660MW
Actual allocation will be 21.62 MW</t>
  </si>
  <si>
    <t>Allocation
w.e.f. 01-03-2020</t>
  </si>
  <si>
    <t>2 X 800</t>
  </si>
  <si>
    <t xml:space="preserve">
U#1 CoD i.e. 800 MW
Actual allocation will be 73.26 MW</t>
  </si>
  <si>
    <t>Allocation
w.e.f. 21-04-2021</t>
  </si>
  <si>
    <t>Allocation
w.e.f. 23-07-2021</t>
  </si>
  <si>
    <t>Allocation
w.e.f. 01-09-2021</t>
  </si>
  <si>
    <t xml:space="preserve">
U#2 CoD i.e. 660 + 660 = 1320MW
Actual allocation shall be 43.24 MW</t>
  </si>
  <si>
    <t xml:space="preserve">
U#2 CoD </t>
  </si>
  <si>
    <t>Allocation
w.e.f. 04-09-2021</t>
  </si>
  <si>
    <t>Allocation
w.e.f. 12-11-2021</t>
  </si>
  <si>
    <t xml:space="preserve">
U#1 CoD i.e. 660 MW
</t>
  </si>
  <si>
    <t>Allocation
w.e.f. 08-12-2021</t>
  </si>
  <si>
    <t>Allocation
w.e.f. 21-12-2021</t>
  </si>
  <si>
    <t>Allocation
w.e.f. 27-03-2022</t>
  </si>
  <si>
    <t>Allocation
w.e.f. 30-03-2022</t>
  </si>
  <si>
    <t>1 X 660</t>
  </si>
  <si>
    <t>3X200+4X500</t>
  </si>
  <si>
    <t>DVC</t>
  </si>
  <si>
    <t>KTPS (OA)</t>
  </si>
  <si>
    <t>HT Points</t>
  </si>
  <si>
    <t>SECI (Tranche-I)</t>
  </si>
  <si>
    <t>SECI (MNRE-II)</t>
  </si>
  <si>
    <t>State IPPs (MNRE-I)</t>
  </si>
  <si>
    <t>SECI</t>
  </si>
  <si>
    <t>SRHP, Sikidiri</t>
  </si>
  <si>
    <t>Inland Power Ltd.,Gola</t>
  </si>
  <si>
    <t>Solar
Power</t>
  </si>
  <si>
    <t xml:space="preserve">Wind
Power </t>
  </si>
  <si>
    <t>Tenughat Vidyut Nigam Ltd.</t>
  </si>
  <si>
    <t>Adhunik (APNRL)</t>
  </si>
  <si>
    <t>Peak Hrs Availability</t>
  </si>
  <si>
    <t>Off-Peak Hrs Availability</t>
  </si>
  <si>
    <t>DVC (RTPS)</t>
  </si>
  <si>
    <t>Power Exchange</t>
  </si>
  <si>
    <t>Allocation
Present</t>
  </si>
  <si>
    <t>1 X 800</t>
  </si>
  <si>
    <t>3 X 20</t>
  </si>
  <si>
    <t>3X170</t>
  </si>
  <si>
    <t>Solar Power</t>
  </si>
  <si>
    <t>Wind Power</t>
  </si>
  <si>
    <t xml:space="preserve">Note: </t>
  </si>
  <si>
    <t>DVC has agreed to supply additional 100MW power from DurgapurSTPS and BokaroSTPS to JBVNL.</t>
  </si>
  <si>
    <t>North karnpura TPS has informed that unscheduled power has been started from June-22. and 150MW firm power from July-22 onwards in three phases.</t>
  </si>
  <si>
    <t>Generation of SRHP completely depends upon availability of water in Resevior.</t>
  </si>
  <si>
    <t>Allocation
w.e.f. 10-04-2022</t>
  </si>
  <si>
    <t>Power Exchange ( On an Average)</t>
  </si>
  <si>
    <t>URS</t>
  </si>
  <si>
    <t>Night hours</t>
  </si>
  <si>
    <t>day hours</t>
  </si>
  <si>
    <t>Availability of Power in JUSNL area</t>
  </si>
  <si>
    <t>Off peak hrs</t>
  </si>
  <si>
    <t>Peak Hrs</t>
  </si>
  <si>
    <t>Schedule date :- 03-08-2022</t>
  </si>
  <si>
    <t>one unit Generation of SRHP completely depends upon availability of water in Resevior.</t>
  </si>
  <si>
    <t>unit 4 s/dBTL</t>
  </si>
  <si>
    <t>1 unit s/d TECH</t>
  </si>
  <si>
    <t>1 unit s/d btl</t>
  </si>
  <si>
    <t>reservior flushing work</t>
  </si>
  <si>
    <t>regulation 88MW</t>
  </si>
  <si>
    <t>SHORTAGE OF WATER</t>
  </si>
  <si>
    <t>Nabinagar I</t>
  </si>
  <si>
    <t>Allocation
w.e.f. 01-06-2022</t>
  </si>
  <si>
    <t>Allocation Present</t>
  </si>
  <si>
    <t>Allocation
w.e.f. 01-07-2022</t>
  </si>
  <si>
    <t xml:space="preserve"> KSTPS Korba</t>
  </si>
  <si>
    <t>Grasim Ltd</t>
  </si>
  <si>
    <t>NPGCL</t>
  </si>
  <si>
    <t>3X660</t>
  </si>
  <si>
    <t>Allocation
w.e.f. Aug-2018</t>
  </si>
  <si>
    <t>Installed Capacity
(MW)</t>
  </si>
  <si>
    <t>Korba 7</t>
  </si>
  <si>
    <t>Current Allocation
(%)</t>
  </si>
  <si>
    <t>Current Allocation
(MW)</t>
  </si>
  <si>
    <t>Kurichu</t>
  </si>
  <si>
    <t>KBUNL II</t>
  </si>
  <si>
    <t>Darlipalli I</t>
  </si>
  <si>
    <t>Teesta V</t>
  </si>
  <si>
    <t>Mangdechhu</t>
  </si>
  <si>
    <t>N. Karanpura</t>
  </si>
  <si>
    <t>Farrakka I &amp;II</t>
  </si>
  <si>
    <t>N. Karnpura</t>
  </si>
  <si>
    <t>Teesta v</t>
  </si>
  <si>
    <t>Tenughat Thermal Power Station</t>
  </si>
  <si>
    <t>Adhunik Power &amp; Natural Resource Ltd.</t>
  </si>
  <si>
    <t>Inland Power Ltd. (IPL)</t>
  </si>
  <si>
    <t>Note:-</t>
  </si>
  <si>
    <t>CoD of 2nd Unit (660MW) of Barh I (3X660) w.e.f 01-08-2023</t>
  </si>
  <si>
    <t>Present Allocation of Power from Various Generating Companies</t>
  </si>
  <si>
    <t>PTC
(Bhutan Hydel)</t>
  </si>
  <si>
    <t>Damodar Valley Corporation
 (DVC)</t>
  </si>
  <si>
    <t>Tenughat Thermal Power Station, TTPS</t>
  </si>
  <si>
    <t>Adhunik Power &amp; Natural Resource Ltd., APNRL</t>
  </si>
  <si>
    <t>National Themal Power Corporation
(NTPC)</t>
  </si>
  <si>
    <t>National Hydey Power Corporation
(NHPC)</t>
  </si>
  <si>
    <t>CoD of 2nd Unit (660MW) of N. Karanpura (3X660) w.e.f 20-03-2024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</si>
</sst>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"/>
    <numFmt numFmtId="167" formatCode="0.000%"/>
    <numFmt numFmtId="168" formatCode="0.0000%"/>
    <numFmt numFmtId="169" formatCode="0.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2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2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9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2" fontId="9" fillId="0" borderId="0" xfId="0" applyNumberFormat="1" applyFont="1"/>
    <xf numFmtId="16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justify" vertical="justify"/>
    </xf>
    <xf numFmtId="0" fontId="0" fillId="0" borderId="0" xfId="0" applyAlignment="1">
      <alignment horizontal="justify" vertical="justify" wrapText="1"/>
    </xf>
    <xf numFmtId="0" fontId="5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justify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justify" wrapText="1"/>
    </xf>
    <xf numFmtId="0" fontId="0" fillId="0" borderId="1" xfId="0" applyBorder="1" applyAlignment="1">
      <alignment horizontal="left"/>
    </xf>
    <xf numFmtId="0" fontId="0" fillId="0" borderId="1" xfId="0" applyBorder="1"/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10" applyFont="1" applyFill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9" fontId="4" fillId="3" borderId="1" xfId="1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/>
    </xf>
    <xf numFmtId="168" fontId="4" fillId="3" borderId="1" xfId="0" applyNumberFormat="1" applyFont="1" applyFill="1" applyBorder="1" applyAlignment="1">
      <alignment horizontal="center" vertical="center" wrapText="1"/>
    </xf>
    <xf numFmtId="10" fontId="4" fillId="0" borderId="1" xfId="1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67" fontId="3" fillId="0" borderId="1" xfId="10" applyNumberFormat="1" applyFont="1" applyBorder="1" applyAlignment="1">
      <alignment horizontal="center" vertical="center"/>
    </xf>
    <xf numFmtId="10" fontId="3" fillId="0" borderId="1" xfId="1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justify" vertical="justify"/>
    </xf>
    <xf numFmtId="0" fontId="10" fillId="0" borderId="0" xfId="0" applyFont="1" applyAlignment="1">
      <alignment horizontal="justify" vertical="justify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0" fillId="0" borderId="0" xfId="0" applyAlignment="1">
      <alignment vertical="justify"/>
    </xf>
    <xf numFmtId="0" fontId="0" fillId="0" borderId="0" xfId="0" applyAlignment="1">
      <alignment vertical="justify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justify"/>
    </xf>
    <xf numFmtId="0" fontId="10" fillId="0" borderId="0" xfId="0" applyFont="1" applyAlignment="1">
      <alignment horizontal="left" vertical="justify" wrapText="1"/>
    </xf>
    <xf numFmtId="0" fontId="0" fillId="0" borderId="0" xfId="0" applyAlignment="1">
      <alignment horizontal="center" vertical="center"/>
    </xf>
    <xf numFmtId="166" fontId="0" fillId="0" borderId="0" xfId="0" applyNumberFormat="1"/>
    <xf numFmtId="0" fontId="5" fillId="0" borderId="1" xfId="0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2" fontId="0" fillId="0" borderId="0" xfId="0" applyNumberForma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/>
    <xf numFmtId="16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9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left" vertical="center"/>
    </xf>
    <xf numFmtId="2" fontId="5" fillId="0" borderId="0" xfId="0" applyNumberFormat="1" applyFont="1"/>
    <xf numFmtId="2" fontId="5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9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9" fontId="0" fillId="0" borderId="1" xfId="0" applyNumberFormat="1" applyBorder="1" applyAlignment="1">
      <alignment vertical="center"/>
    </xf>
    <xf numFmtId="0" fontId="9" fillId="0" borderId="1" xfId="0" applyFont="1" applyBorder="1" applyAlignment="1">
      <alignment vertical="center"/>
    </xf>
    <xf numFmtId="169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/>
    </xf>
    <xf numFmtId="166" fontId="9" fillId="0" borderId="1" xfId="0" applyNumberFormat="1" applyFont="1" applyBorder="1" applyAlignment="1">
      <alignment vertical="center"/>
    </xf>
    <xf numFmtId="2" fontId="9" fillId="0" borderId="0" xfId="0" applyNumberFormat="1" applyFont="1" applyAlignment="1">
      <alignment horizontal="left" vertical="center"/>
    </xf>
    <xf numFmtId="0" fontId="13" fillId="0" borderId="0" xfId="0" applyFont="1"/>
    <xf numFmtId="166" fontId="0" fillId="0" borderId="1" xfId="0" applyNumberFormat="1" applyBorder="1" applyAlignment="1">
      <alignment horizontal="right" vertical="center"/>
    </xf>
    <xf numFmtId="166" fontId="9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1" fontId="9" fillId="0" borderId="1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justify" vertical="justify" wrapText="1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Alignment="1">
      <alignment horizontal="left" vertical="justify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textRotation="90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0" fillId="0" borderId="0" xfId="0" applyFont="1" applyAlignment="1">
      <alignment horizontal="left" vertical="justify"/>
    </xf>
    <xf numFmtId="0" fontId="10" fillId="0" borderId="0" xfId="0" applyFont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</cellXfs>
  <cellStyles count="11">
    <cellStyle name="Comma 2" xfId="3"/>
    <cellStyle name="Comma 3" xfId="4"/>
    <cellStyle name="Comma 4 2" xfId="1"/>
    <cellStyle name="Currency 2" xfId="5"/>
    <cellStyle name="Normal" xfId="0" builtinId="0"/>
    <cellStyle name="Normal 10" xfId="6"/>
    <cellStyle name="Normal 2" xfId="7"/>
    <cellStyle name="Normal 3" xfId="8"/>
    <cellStyle name="Normal 4" xfId="2"/>
    <cellStyle name="Percent" xfId="10" builtinId="5"/>
    <cellStyle name="Percent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"/>
  <sheetViews>
    <sheetView topLeftCell="B1" zoomScaleNormal="100" zoomScaleSheetLayoutView="100" workbookViewId="0">
      <pane xSplit="4" topLeftCell="Q1" activePane="topRight" state="frozen"/>
      <selection activeCell="B1" sqref="B1"/>
      <selection pane="topRight" activeCell="AO1" sqref="AO1:AP1048576"/>
    </sheetView>
  </sheetViews>
  <sheetFormatPr defaultRowHeight="14.1" customHeight="1" x14ac:dyDescent="0.25"/>
  <cols>
    <col min="1" max="1" width="3.28515625" style="7" bestFit="1" customWidth="1"/>
    <col min="2" max="2" width="6.5703125" style="1" customWidth="1"/>
    <col min="3" max="3" width="18.85546875" style="1" customWidth="1"/>
    <col min="4" max="4" width="10.7109375" style="1" customWidth="1"/>
    <col min="5" max="5" width="13.7109375" style="1" bestFit="1" customWidth="1"/>
    <col min="6" max="6" width="10.7109375" style="1" customWidth="1"/>
    <col min="7" max="7" width="10.7109375" style="7" customWidth="1"/>
    <col min="8" max="10" width="10.7109375" style="1" customWidth="1"/>
    <col min="11" max="12" width="9.140625" style="1"/>
    <col min="13" max="13" width="11.140625" style="1" customWidth="1"/>
    <col min="14" max="14" width="10.7109375" style="1" bestFit="1" customWidth="1"/>
    <col min="15" max="15" width="9.28515625" style="1" bestFit="1" customWidth="1"/>
    <col min="16" max="17" width="9.140625" style="1"/>
    <col min="18" max="18" width="10.28515625" style="1" customWidth="1"/>
    <col min="19" max="21" width="9.140625" style="1"/>
    <col min="22" max="22" width="9.5703125" style="1" bestFit="1" customWidth="1"/>
    <col min="23" max="26" width="9.140625" style="1"/>
    <col min="27" max="27" width="10.7109375" style="1" bestFit="1" customWidth="1"/>
    <col min="28" max="28" width="9.140625" style="1"/>
    <col min="29" max="29" width="10.85546875" style="1" bestFit="1" customWidth="1"/>
    <col min="30" max="30" width="11.85546875" style="1" bestFit="1" customWidth="1"/>
    <col min="31" max="31" width="10.7109375" style="1" bestFit="1" customWidth="1"/>
    <col min="32" max="32" width="9.140625" style="1"/>
    <col min="33" max="33" width="9.5703125" style="1" bestFit="1" customWidth="1"/>
    <col min="34" max="37" width="9.140625" style="1"/>
    <col min="38" max="38" width="9.5703125" style="1" bestFit="1" customWidth="1"/>
    <col min="39" max="16384" width="9.140625" style="1"/>
  </cols>
  <sheetData>
    <row r="1" spans="1:42" s="8" customFormat="1" ht="18.75" x14ac:dyDescent="0.25">
      <c r="A1" s="15" t="s">
        <v>21</v>
      </c>
      <c r="B1" s="15"/>
      <c r="C1" s="15"/>
      <c r="D1" s="15"/>
      <c r="E1" s="15"/>
      <c r="F1" s="15"/>
      <c r="G1" s="15"/>
    </row>
    <row r="2" spans="1:42" ht="31.5" customHeight="1" x14ac:dyDescent="0.25">
      <c r="A2" s="120" t="s">
        <v>15</v>
      </c>
      <c r="B2" s="120" t="s">
        <v>1</v>
      </c>
      <c r="C2" s="120"/>
      <c r="D2" s="120" t="s">
        <v>27</v>
      </c>
      <c r="E2" s="120"/>
      <c r="F2" s="120" t="s">
        <v>26</v>
      </c>
      <c r="G2" s="120"/>
      <c r="H2" s="120" t="s">
        <v>38</v>
      </c>
      <c r="I2" s="120"/>
      <c r="J2" s="120"/>
      <c r="K2" s="120" t="s">
        <v>41</v>
      </c>
      <c r="L2" s="120"/>
      <c r="M2" s="120"/>
      <c r="N2" s="121" t="s">
        <v>44</v>
      </c>
      <c r="O2" s="121"/>
      <c r="P2" s="121" t="s">
        <v>45</v>
      </c>
      <c r="Q2" s="121"/>
      <c r="R2" s="121"/>
      <c r="S2" s="121" t="s">
        <v>46</v>
      </c>
      <c r="T2" s="121"/>
      <c r="U2" s="121"/>
      <c r="V2" s="121" t="s">
        <v>49</v>
      </c>
      <c r="W2" s="121"/>
      <c r="X2" s="123" t="s">
        <v>50</v>
      </c>
      <c r="Y2" s="124"/>
      <c r="Z2" s="125"/>
      <c r="AA2" s="121" t="s">
        <v>52</v>
      </c>
      <c r="AB2" s="121"/>
      <c r="AC2" s="121" t="s">
        <v>53</v>
      </c>
      <c r="AD2" s="121"/>
      <c r="AE2" s="120" t="s">
        <v>54</v>
      </c>
      <c r="AF2" s="120"/>
      <c r="AG2" s="120" t="s">
        <v>55</v>
      </c>
      <c r="AH2" s="120"/>
      <c r="AI2" s="120" t="s">
        <v>85</v>
      </c>
      <c r="AJ2" s="120"/>
      <c r="AK2" s="118" t="s">
        <v>102</v>
      </c>
      <c r="AL2" s="119"/>
      <c r="AM2" s="118" t="s">
        <v>104</v>
      </c>
      <c r="AN2" s="119"/>
    </row>
    <row r="3" spans="1:42" ht="15.75" x14ac:dyDescent="0.25">
      <c r="A3" s="120"/>
      <c r="B3" s="120"/>
      <c r="C3" s="120"/>
      <c r="D3" s="13" t="s">
        <v>25</v>
      </c>
      <c r="E3" s="13" t="s">
        <v>29</v>
      </c>
      <c r="F3" s="13" t="s">
        <v>24</v>
      </c>
      <c r="G3" s="13" t="s">
        <v>25</v>
      </c>
      <c r="H3" s="13" t="s">
        <v>24</v>
      </c>
      <c r="I3" s="13" t="s">
        <v>25</v>
      </c>
      <c r="J3" s="17" t="s">
        <v>39</v>
      </c>
      <c r="K3" s="13" t="s">
        <v>24</v>
      </c>
      <c r="L3" s="13" t="s">
        <v>25</v>
      </c>
      <c r="M3" s="17" t="s">
        <v>39</v>
      </c>
      <c r="N3" s="13" t="s">
        <v>24</v>
      </c>
      <c r="O3" s="13" t="s">
        <v>25</v>
      </c>
      <c r="P3" s="13" t="s">
        <v>24</v>
      </c>
      <c r="Q3" s="13" t="s">
        <v>25</v>
      </c>
      <c r="R3" s="17" t="s">
        <v>39</v>
      </c>
      <c r="S3" s="13" t="s">
        <v>24</v>
      </c>
      <c r="T3" s="13" t="s">
        <v>25</v>
      </c>
      <c r="U3" s="17" t="s">
        <v>39</v>
      </c>
      <c r="V3" s="13" t="s">
        <v>24</v>
      </c>
      <c r="W3" s="13" t="s">
        <v>25</v>
      </c>
      <c r="X3" s="13" t="s">
        <v>24</v>
      </c>
      <c r="Y3" s="13" t="s">
        <v>25</v>
      </c>
      <c r="Z3" s="17" t="s">
        <v>39</v>
      </c>
      <c r="AA3" s="13" t="s">
        <v>24</v>
      </c>
      <c r="AB3" s="13" t="s">
        <v>25</v>
      </c>
      <c r="AC3" s="13" t="s">
        <v>24</v>
      </c>
      <c r="AD3" s="13" t="s">
        <v>25</v>
      </c>
      <c r="AE3" s="13" t="s">
        <v>24</v>
      </c>
      <c r="AF3" s="13" t="s">
        <v>25</v>
      </c>
      <c r="AG3" s="13" t="s">
        <v>24</v>
      </c>
      <c r="AH3" s="13" t="s">
        <v>25</v>
      </c>
      <c r="AI3" s="13" t="s">
        <v>24</v>
      </c>
      <c r="AJ3" s="13" t="s">
        <v>25</v>
      </c>
      <c r="AK3" s="13" t="s">
        <v>24</v>
      </c>
      <c r="AL3" s="13" t="s">
        <v>25</v>
      </c>
      <c r="AM3" s="13" t="s">
        <v>24</v>
      </c>
      <c r="AN3" s="13" t="s">
        <v>25</v>
      </c>
    </row>
    <row r="4" spans="1:42" ht="17.100000000000001" customHeight="1" x14ac:dyDescent="0.25">
      <c r="A4" s="130">
        <v>1</v>
      </c>
      <c r="B4" s="129" t="s">
        <v>2</v>
      </c>
      <c r="C4" s="9" t="s">
        <v>28</v>
      </c>
      <c r="D4" s="14">
        <v>1600</v>
      </c>
      <c r="E4" s="14" t="s">
        <v>30</v>
      </c>
      <c r="F4" s="14">
        <v>8.5742919999999998</v>
      </c>
      <c r="G4" s="11">
        <v>137.18899999999999</v>
      </c>
      <c r="H4" s="14" t="s">
        <v>16</v>
      </c>
      <c r="I4" s="14" t="s">
        <v>16</v>
      </c>
      <c r="J4" s="122" t="s">
        <v>40</v>
      </c>
      <c r="K4" s="14" t="s">
        <v>16</v>
      </c>
      <c r="L4" s="14" t="s">
        <v>16</v>
      </c>
      <c r="M4" s="122" t="s">
        <v>43</v>
      </c>
      <c r="N4" s="14" t="s">
        <v>16</v>
      </c>
      <c r="O4" s="11" t="s">
        <v>16</v>
      </c>
      <c r="P4" s="14" t="s">
        <v>16</v>
      </c>
      <c r="Q4" s="14" t="s">
        <v>16</v>
      </c>
      <c r="R4" s="122" t="s">
        <v>47</v>
      </c>
      <c r="S4" s="14" t="s">
        <v>16</v>
      </c>
      <c r="T4" s="14" t="s">
        <v>16</v>
      </c>
      <c r="U4" s="122" t="s">
        <v>48</v>
      </c>
      <c r="V4" s="14">
        <v>8.5742919999999998</v>
      </c>
      <c r="W4" s="11">
        <v>137.19</v>
      </c>
      <c r="X4" s="14" t="s">
        <v>16</v>
      </c>
      <c r="Y4" s="14" t="s">
        <v>16</v>
      </c>
      <c r="Z4" s="126" t="s">
        <v>51</v>
      </c>
      <c r="AA4" s="14">
        <v>8.5742919999999998</v>
      </c>
      <c r="AB4" s="11">
        <v>137.19</v>
      </c>
      <c r="AC4" s="14">
        <v>8.5742919999999998</v>
      </c>
      <c r="AD4" s="11">
        <v>137.19</v>
      </c>
      <c r="AE4" s="14">
        <v>8.5742919999999998</v>
      </c>
      <c r="AF4" s="11">
        <v>137.19</v>
      </c>
      <c r="AG4" s="14" t="s">
        <v>16</v>
      </c>
      <c r="AH4" s="14" t="s">
        <v>16</v>
      </c>
      <c r="AI4" s="14" t="s">
        <v>16</v>
      </c>
      <c r="AJ4" s="14" t="s">
        <v>16</v>
      </c>
      <c r="AK4" s="14" t="s">
        <v>16</v>
      </c>
      <c r="AL4" s="14" t="s">
        <v>16</v>
      </c>
      <c r="AM4" s="14" t="s">
        <v>16</v>
      </c>
      <c r="AN4" s="14" t="s">
        <v>16</v>
      </c>
      <c r="AP4" s="5"/>
    </row>
    <row r="5" spans="1:42" ht="17.100000000000001" customHeight="1" x14ac:dyDescent="0.25">
      <c r="A5" s="130"/>
      <c r="B5" s="129"/>
      <c r="C5" s="9" t="s">
        <v>3</v>
      </c>
      <c r="D5" s="14">
        <v>500</v>
      </c>
      <c r="E5" s="14" t="s">
        <v>31</v>
      </c>
      <c r="F5" s="14">
        <v>16.948474000000001</v>
      </c>
      <c r="G5" s="11">
        <v>84.742000000000004</v>
      </c>
      <c r="H5" s="14" t="s">
        <v>16</v>
      </c>
      <c r="I5" s="14" t="s">
        <v>16</v>
      </c>
      <c r="J5" s="122"/>
      <c r="K5" s="14" t="s">
        <v>16</v>
      </c>
      <c r="L5" s="14" t="s">
        <v>16</v>
      </c>
      <c r="M5" s="122"/>
      <c r="N5" s="14" t="s">
        <v>16</v>
      </c>
      <c r="O5" s="11" t="s">
        <v>16</v>
      </c>
      <c r="P5" s="14" t="s">
        <v>16</v>
      </c>
      <c r="Q5" s="14" t="s">
        <v>16</v>
      </c>
      <c r="R5" s="122"/>
      <c r="S5" s="14" t="s">
        <v>16</v>
      </c>
      <c r="T5" s="14" t="s">
        <v>16</v>
      </c>
      <c r="U5" s="122"/>
      <c r="V5" s="14" t="s">
        <v>16</v>
      </c>
      <c r="W5" s="11" t="s">
        <v>16</v>
      </c>
      <c r="X5" s="14" t="s">
        <v>16</v>
      </c>
      <c r="Y5" s="14" t="s">
        <v>16</v>
      </c>
      <c r="Z5" s="127"/>
      <c r="AA5" s="14">
        <v>10.448473999999999</v>
      </c>
      <c r="AB5" s="11">
        <v>52.241999999999997</v>
      </c>
      <c r="AC5" s="14">
        <v>16.948474000000001</v>
      </c>
      <c r="AD5" s="11">
        <v>84.742000000000004</v>
      </c>
      <c r="AE5" s="14">
        <v>10.448473999999999</v>
      </c>
      <c r="AF5" s="11">
        <v>52.241999999999997</v>
      </c>
      <c r="AG5" s="14" t="s">
        <v>16</v>
      </c>
      <c r="AH5" s="14" t="s">
        <v>16</v>
      </c>
      <c r="AI5" s="11">
        <v>10</v>
      </c>
      <c r="AJ5" s="11">
        <v>50</v>
      </c>
      <c r="AK5" s="14" t="s">
        <v>16</v>
      </c>
      <c r="AL5" s="14" t="s">
        <v>16</v>
      </c>
      <c r="AM5" s="14" t="s">
        <v>16</v>
      </c>
      <c r="AN5" s="14" t="s">
        <v>16</v>
      </c>
      <c r="AP5" s="5"/>
    </row>
    <row r="6" spans="1:42" ht="17.100000000000001" customHeight="1" x14ac:dyDescent="0.25">
      <c r="A6" s="130"/>
      <c r="B6" s="129"/>
      <c r="C6" s="9" t="s">
        <v>4</v>
      </c>
      <c r="D6" s="14">
        <v>840</v>
      </c>
      <c r="E6" s="14" t="s">
        <v>32</v>
      </c>
      <c r="F6" s="14">
        <v>3.2007509999999999</v>
      </c>
      <c r="G6" s="11">
        <v>26.885999999999999</v>
      </c>
      <c r="H6" s="14" t="s">
        <v>16</v>
      </c>
      <c r="I6" s="14" t="s">
        <v>16</v>
      </c>
      <c r="J6" s="122"/>
      <c r="K6" s="14" t="s">
        <v>16</v>
      </c>
      <c r="L6" s="14" t="s">
        <v>16</v>
      </c>
      <c r="M6" s="122"/>
      <c r="N6" s="14">
        <v>3.2049219999999998</v>
      </c>
      <c r="O6" s="11">
        <v>26.920999999999999</v>
      </c>
      <c r="P6" s="14" t="s">
        <v>16</v>
      </c>
      <c r="Q6" s="14" t="s">
        <v>16</v>
      </c>
      <c r="R6" s="122"/>
      <c r="S6" s="14" t="s">
        <v>16</v>
      </c>
      <c r="T6" s="14" t="s">
        <v>16</v>
      </c>
      <c r="U6" s="122"/>
      <c r="V6" s="14">
        <v>3.2049219999999998</v>
      </c>
      <c r="W6" s="11">
        <v>26.920999999999999</v>
      </c>
      <c r="X6" s="14" t="s">
        <v>16</v>
      </c>
      <c r="Y6" s="14" t="s">
        <v>16</v>
      </c>
      <c r="Z6" s="127"/>
      <c r="AA6" s="14">
        <v>3.2049219999999998</v>
      </c>
      <c r="AB6" s="11">
        <v>26.920999999999999</v>
      </c>
      <c r="AC6" s="14">
        <v>3.2049219999999998</v>
      </c>
      <c r="AD6" s="11">
        <v>26.920999999999999</v>
      </c>
      <c r="AE6" s="14" t="s">
        <v>16</v>
      </c>
      <c r="AF6" s="14" t="s">
        <v>16</v>
      </c>
      <c r="AG6" s="14" t="s">
        <v>16</v>
      </c>
      <c r="AH6" s="14" t="s">
        <v>16</v>
      </c>
      <c r="AI6" s="14" t="s">
        <v>16</v>
      </c>
      <c r="AJ6" s="14" t="s">
        <v>16</v>
      </c>
      <c r="AK6" s="14" t="s">
        <v>16</v>
      </c>
      <c r="AL6" s="14" t="s">
        <v>16</v>
      </c>
      <c r="AM6" s="14" t="s">
        <v>16</v>
      </c>
      <c r="AN6" s="14" t="s">
        <v>16</v>
      </c>
      <c r="AP6" s="5"/>
    </row>
    <row r="7" spans="1:42" ht="17.100000000000001" customHeight="1" x14ac:dyDescent="0.25">
      <c r="A7" s="130"/>
      <c r="B7" s="129"/>
      <c r="C7" s="9" t="s">
        <v>5</v>
      </c>
      <c r="D7" s="14">
        <v>1000</v>
      </c>
      <c r="E7" s="14" t="s">
        <v>33</v>
      </c>
      <c r="F7" s="14"/>
      <c r="G7" s="11"/>
      <c r="H7" s="14" t="s">
        <v>16</v>
      </c>
      <c r="I7" s="14" t="s">
        <v>16</v>
      </c>
      <c r="J7" s="122"/>
      <c r="K7" s="14" t="s">
        <v>16</v>
      </c>
      <c r="L7" s="14" t="s">
        <v>16</v>
      </c>
      <c r="M7" s="122"/>
      <c r="N7" s="14" t="s">
        <v>16</v>
      </c>
      <c r="O7" s="14" t="s">
        <v>16</v>
      </c>
      <c r="P7" s="14" t="s">
        <v>16</v>
      </c>
      <c r="Q7" s="14" t="s">
        <v>16</v>
      </c>
      <c r="R7" s="122"/>
      <c r="S7" s="14" t="s">
        <v>16</v>
      </c>
      <c r="T7" s="14" t="s">
        <v>16</v>
      </c>
      <c r="U7" s="122"/>
      <c r="V7" s="14" t="s">
        <v>16</v>
      </c>
      <c r="W7" s="14" t="s">
        <v>16</v>
      </c>
      <c r="X7" s="14" t="s">
        <v>16</v>
      </c>
      <c r="Y7" s="14" t="s">
        <v>16</v>
      </c>
      <c r="Z7" s="127"/>
      <c r="AA7" s="14" t="s">
        <v>16</v>
      </c>
      <c r="AB7" s="14" t="s">
        <v>16</v>
      </c>
      <c r="AC7" s="14" t="s">
        <v>16</v>
      </c>
      <c r="AD7" s="14" t="s">
        <v>16</v>
      </c>
      <c r="AE7" s="14" t="s">
        <v>16</v>
      </c>
      <c r="AF7" s="14" t="s">
        <v>16</v>
      </c>
      <c r="AG7" s="14" t="s">
        <v>16</v>
      </c>
      <c r="AH7" s="14" t="s">
        <v>16</v>
      </c>
      <c r="AI7" s="14" t="s">
        <v>16</v>
      </c>
      <c r="AJ7" s="14" t="s">
        <v>16</v>
      </c>
      <c r="AK7" s="14" t="s">
        <v>16</v>
      </c>
      <c r="AL7" s="14" t="s">
        <v>16</v>
      </c>
      <c r="AM7" s="14" t="s">
        <v>16</v>
      </c>
      <c r="AN7" s="14" t="s">
        <v>16</v>
      </c>
    </row>
    <row r="8" spans="1:42" ht="17.100000000000001" customHeight="1" x14ac:dyDescent="0.25">
      <c r="A8" s="130"/>
      <c r="B8" s="129"/>
      <c r="C8" s="9" t="s">
        <v>6</v>
      </c>
      <c r="D8" s="14">
        <v>1500</v>
      </c>
      <c r="E8" s="14" t="s">
        <v>34</v>
      </c>
      <c r="F8" s="14">
        <v>1.24857</v>
      </c>
      <c r="G8" s="11">
        <v>18.728000000000002</v>
      </c>
      <c r="H8" s="14" t="s">
        <v>16</v>
      </c>
      <c r="I8" s="14" t="s">
        <v>16</v>
      </c>
      <c r="J8" s="122"/>
      <c r="K8" s="14" t="s">
        <v>16</v>
      </c>
      <c r="L8" s="14" t="s">
        <v>16</v>
      </c>
      <c r="M8" s="122"/>
      <c r="N8" s="14" t="s">
        <v>16</v>
      </c>
      <c r="O8" s="14" t="s">
        <v>16</v>
      </c>
      <c r="P8" s="14" t="s">
        <v>16</v>
      </c>
      <c r="Q8" s="14" t="s">
        <v>16</v>
      </c>
      <c r="R8" s="122"/>
      <c r="S8" s="14" t="s">
        <v>16</v>
      </c>
      <c r="T8" s="14" t="s">
        <v>16</v>
      </c>
      <c r="U8" s="122"/>
      <c r="V8" s="14" t="s">
        <v>16</v>
      </c>
      <c r="W8" s="14" t="s">
        <v>16</v>
      </c>
      <c r="X8" s="14" t="s">
        <v>16</v>
      </c>
      <c r="Y8" s="14" t="s">
        <v>16</v>
      </c>
      <c r="Z8" s="127"/>
      <c r="AA8" s="14" t="s">
        <v>16</v>
      </c>
      <c r="AB8" s="14" t="s">
        <v>16</v>
      </c>
      <c r="AC8" s="14" t="s">
        <v>16</v>
      </c>
      <c r="AD8" s="14" t="s">
        <v>16</v>
      </c>
      <c r="AE8" s="14" t="s">
        <v>16</v>
      </c>
      <c r="AF8" s="14" t="s">
        <v>16</v>
      </c>
      <c r="AG8" s="14" t="s">
        <v>16</v>
      </c>
      <c r="AH8" s="14" t="s">
        <v>16</v>
      </c>
      <c r="AI8" s="14"/>
      <c r="AJ8" s="14"/>
      <c r="AK8" s="53">
        <v>1.2485649999999999</v>
      </c>
      <c r="AL8" s="14">
        <v>18.728000000000002</v>
      </c>
      <c r="AM8" s="14" t="s">
        <v>16</v>
      </c>
      <c r="AN8" s="14" t="s">
        <v>16</v>
      </c>
    </row>
    <row r="9" spans="1:42" ht="17.100000000000001" customHeight="1" x14ac:dyDescent="0.25">
      <c r="A9" s="130"/>
      <c r="B9" s="129"/>
      <c r="C9" s="9" t="s">
        <v>22</v>
      </c>
      <c r="D9" s="14">
        <v>1980</v>
      </c>
      <c r="E9" s="14" t="s">
        <v>56</v>
      </c>
      <c r="F9" s="14" t="s">
        <v>16</v>
      </c>
      <c r="G9" s="14" t="s">
        <v>16</v>
      </c>
      <c r="H9" s="14" t="s">
        <v>16</v>
      </c>
      <c r="I9" s="14" t="s">
        <v>16</v>
      </c>
      <c r="J9" s="122"/>
      <c r="K9" s="14" t="s">
        <v>16</v>
      </c>
      <c r="L9" s="14" t="s">
        <v>16</v>
      </c>
      <c r="M9" s="122"/>
      <c r="N9" s="14" t="s">
        <v>16</v>
      </c>
      <c r="O9" s="14" t="s">
        <v>16</v>
      </c>
      <c r="P9" s="14" t="s">
        <v>16</v>
      </c>
      <c r="Q9" s="14" t="s">
        <v>16</v>
      </c>
      <c r="R9" s="122"/>
      <c r="S9" s="14" t="s">
        <v>16</v>
      </c>
      <c r="T9" s="14" t="s">
        <v>16</v>
      </c>
      <c r="U9" s="122"/>
      <c r="V9" s="14" t="s">
        <v>16</v>
      </c>
      <c r="W9" s="14" t="s">
        <v>16</v>
      </c>
      <c r="X9" s="11">
        <v>12</v>
      </c>
      <c r="Y9" s="11">
        <v>79.2</v>
      </c>
      <c r="Z9" s="127"/>
      <c r="AA9" s="14" t="s">
        <v>16</v>
      </c>
      <c r="AB9" s="14" t="s">
        <v>16</v>
      </c>
      <c r="AC9" s="14" t="s">
        <v>16</v>
      </c>
      <c r="AD9" s="14" t="s">
        <v>16</v>
      </c>
      <c r="AE9" s="14" t="s">
        <v>16</v>
      </c>
      <c r="AF9" s="14" t="s">
        <v>16</v>
      </c>
      <c r="AG9" s="11">
        <v>1.8</v>
      </c>
      <c r="AH9" s="14">
        <v>11.88</v>
      </c>
      <c r="AI9" s="11">
        <v>0</v>
      </c>
      <c r="AJ9" s="14">
        <v>0</v>
      </c>
      <c r="AK9" s="53"/>
      <c r="AL9" s="14"/>
      <c r="AM9" s="11">
        <v>0</v>
      </c>
      <c r="AN9" s="14">
        <v>0</v>
      </c>
    </row>
    <row r="10" spans="1:42" ht="17.100000000000001" customHeight="1" x14ac:dyDescent="0.25">
      <c r="A10" s="130"/>
      <c r="B10" s="129"/>
      <c r="C10" s="9" t="s">
        <v>23</v>
      </c>
      <c r="D10" s="14">
        <v>1320</v>
      </c>
      <c r="E10" s="14" t="s">
        <v>35</v>
      </c>
      <c r="F10" s="14">
        <v>7.0812879999999998</v>
      </c>
      <c r="G10" s="11">
        <v>93.472999999999999</v>
      </c>
      <c r="H10" s="14" t="s">
        <v>16</v>
      </c>
      <c r="I10" s="14" t="s">
        <v>16</v>
      </c>
      <c r="J10" s="122"/>
      <c r="K10" s="14" t="s">
        <v>16</v>
      </c>
      <c r="L10" s="14" t="s">
        <v>16</v>
      </c>
      <c r="M10" s="122"/>
      <c r="N10" s="14">
        <v>7.0865119999999999</v>
      </c>
      <c r="O10" s="11">
        <v>93.542000000000002</v>
      </c>
      <c r="P10" s="14" t="s">
        <v>16</v>
      </c>
      <c r="Q10" s="14" t="s">
        <v>16</v>
      </c>
      <c r="R10" s="122"/>
      <c r="S10" s="14" t="s">
        <v>16</v>
      </c>
      <c r="T10" s="14" t="s">
        <v>16</v>
      </c>
      <c r="U10" s="122"/>
      <c r="V10" s="14" t="s">
        <v>16</v>
      </c>
      <c r="W10" s="14" t="s">
        <v>16</v>
      </c>
      <c r="X10" s="14" t="s">
        <v>16</v>
      </c>
      <c r="Y10" s="14" t="s">
        <v>16</v>
      </c>
      <c r="Z10" s="127"/>
      <c r="AA10" s="14">
        <v>4.0565119999999997</v>
      </c>
      <c r="AB10" s="14">
        <v>53.545958399999996</v>
      </c>
      <c r="AC10" s="14">
        <v>7.0865119999999999</v>
      </c>
      <c r="AD10" s="14">
        <v>93.541958399999999</v>
      </c>
      <c r="AE10" s="14" t="s">
        <v>16</v>
      </c>
      <c r="AF10" s="14" t="s">
        <v>16</v>
      </c>
      <c r="AG10" s="14">
        <v>1.0265120000000001</v>
      </c>
      <c r="AH10" s="14">
        <v>13.55</v>
      </c>
      <c r="AI10" s="14"/>
      <c r="AJ10" s="14"/>
      <c r="AK10" s="53"/>
      <c r="AL10" s="14"/>
      <c r="AM10" s="14"/>
      <c r="AN10" s="14"/>
    </row>
    <row r="11" spans="1:42" ht="17.100000000000001" customHeight="1" x14ac:dyDescent="0.25">
      <c r="A11" s="130"/>
      <c r="B11" s="129"/>
      <c r="C11" s="9" t="s">
        <v>17</v>
      </c>
      <c r="D11" s="14">
        <v>2600</v>
      </c>
      <c r="E11" s="14" t="s">
        <v>57</v>
      </c>
      <c r="F11" s="14" t="s">
        <v>16</v>
      </c>
      <c r="G11" s="14" t="s">
        <v>16</v>
      </c>
      <c r="H11" s="14" t="s">
        <v>16</v>
      </c>
      <c r="I11" s="14" t="s">
        <v>16</v>
      </c>
      <c r="J11" s="122"/>
      <c r="K11" s="14" t="s">
        <v>16</v>
      </c>
      <c r="L11" s="14" t="s">
        <v>16</v>
      </c>
      <c r="M11" s="122"/>
      <c r="N11" s="14" t="s">
        <v>16</v>
      </c>
      <c r="O11" s="14" t="s">
        <v>16</v>
      </c>
      <c r="P11" s="14" t="s">
        <v>16</v>
      </c>
      <c r="Q11" s="14" t="s">
        <v>16</v>
      </c>
      <c r="R11" s="122"/>
      <c r="S11" s="14" t="s">
        <v>16</v>
      </c>
      <c r="T11" s="14" t="s">
        <v>16</v>
      </c>
      <c r="U11" s="122"/>
      <c r="V11" s="14" t="s">
        <v>16</v>
      </c>
      <c r="W11" s="14" t="s">
        <v>16</v>
      </c>
      <c r="X11" s="14" t="s">
        <v>16</v>
      </c>
      <c r="Y11" s="14" t="s">
        <v>16</v>
      </c>
      <c r="Z11" s="127"/>
      <c r="AA11" s="14" t="s">
        <v>16</v>
      </c>
      <c r="AB11" s="14" t="s">
        <v>16</v>
      </c>
      <c r="AC11" s="14" t="s">
        <v>16</v>
      </c>
      <c r="AD11" s="14" t="s">
        <v>16</v>
      </c>
      <c r="AE11" s="14" t="s">
        <v>16</v>
      </c>
      <c r="AF11" s="14" t="s">
        <v>16</v>
      </c>
      <c r="AG11" s="14" t="s">
        <v>16</v>
      </c>
      <c r="AH11" s="14" t="s">
        <v>16</v>
      </c>
      <c r="AI11" s="14"/>
      <c r="AJ11" s="14"/>
      <c r="AK11" s="53" t="s">
        <v>16</v>
      </c>
      <c r="AL11" s="14" t="s">
        <v>16</v>
      </c>
      <c r="AM11" s="14" t="s">
        <v>16</v>
      </c>
      <c r="AN11" s="14" t="s">
        <v>16</v>
      </c>
    </row>
    <row r="12" spans="1:42" ht="17.100000000000001" customHeight="1" x14ac:dyDescent="0.25">
      <c r="A12" s="130"/>
      <c r="B12" s="129"/>
      <c r="C12" s="9" t="s">
        <v>20</v>
      </c>
      <c r="D12" s="14">
        <v>1600</v>
      </c>
      <c r="E12" s="14" t="s">
        <v>42</v>
      </c>
      <c r="F12" s="14" t="s">
        <v>16</v>
      </c>
      <c r="G12" s="14" t="s">
        <v>16</v>
      </c>
      <c r="H12" s="14" t="s">
        <v>16</v>
      </c>
      <c r="I12" s="14" t="s">
        <v>16</v>
      </c>
      <c r="J12" s="122"/>
      <c r="K12" s="14">
        <v>9.2200000000000006</v>
      </c>
      <c r="L12" s="14">
        <v>145.62</v>
      </c>
      <c r="M12" s="122"/>
      <c r="N12" s="14" t="s">
        <v>16</v>
      </c>
      <c r="O12" s="14" t="s">
        <v>16</v>
      </c>
      <c r="P12" s="14" t="s">
        <v>16</v>
      </c>
      <c r="Q12" s="14" t="s">
        <v>16</v>
      </c>
      <c r="R12" s="122"/>
      <c r="S12" s="14">
        <v>9.2200000000000006</v>
      </c>
      <c r="T12" s="14">
        <v>147.52000000000001</v>
      </c>
      <c r="U12" s="122"/>
      <c r="V12" s="14" t="s">
        <v>16</v>
      </c>
      <c r="W12" s="14" t="s">
        <v>16</v>
      </c>
      <c r="X12" s="14" t="s">
        <v>16</v>
      </c>
      <c r="Y12" s="14" t="s">
        <v>16</v>
      </c>
      <c r="Z12" s="127"/>
      <c r="AA12" s="14" t="s">
        <v>16</v>
      </c>
      <c r="AB12" s="14" t="s">
        <v>16</v>
      </c>
      <c r="AC12" s="14" t="s">
        <v>16</v>
      </c>
      <c r="AD12" s="14" t="s">
        <v>16</v>
      </c>
      <c r="AE12" s="14" t="s">
        <v>16</v>
      </c>
      <c r="AF12" s="14" t="s">
        <v>16</v>
      </c>
      <c r="AG12" s="14" t="s">
        <v>16</v>
      </c>
      <c r="AH12" s="14" t="s">
        <v>16</v>
      </c>
      <c r="AI12" s="14"/>
      <c r="AJ12" s="14"/>
      <c r="AK12" s="53" t="s">
        <v>16</v>
      </c>
      <c r="AL12" s="14" t="s">
        <v>16</v>
      </c>
      <c r="AM12" s="14" t="s">
        <v>16</v>
      </c>
      <c r="AN12" s="14" t="s">
        <v>16</v>
      </c>
    </row>
    <row r="13" spans="1:42" ht="17.100000000000001" customHeight="1" x14ac:dyDescent="0.25">
      <c r="A13" s="130"/>
      <c r="B13" s="129"/>
      <c r="C13" s="12" t="s">
        <v>18</v>
      </c>
      <c r="D13" s="14">
        <v>390</v>
      </c>
      <c r="E13" s="14" t="s">
        <v>36</v>
      </c>
      <c r="F13" s="14">
        <v>3.4329999999999998</v>
      </c>
      <c r="G13" s="11">
        <v>13.388999999999999</v>
      </c>
      <c r="H13" s="14" t="s">
        <v>16</v>
      </c>
      <c r="I13" s="14" t="s">
        <v>16</v>
      </c>
      <c r="J13" s="122"/>
      <c r="K13" s="14" t="s">
        <v>16</v>
      </c>
      <c r="L13" s="14" t="s">
        <v>16</v>
      </c>
      <c r="M13" s="122"/>
      <c r="N13" s="14" t="s">
        <v>16</v>
      </c>
      <c r="O13" s="14" t="s">
        <v>16</v>
      </c>
      <c r="P13" s="14" t="s">
        <v>16</v>
      </c>
      <c r="Q13" s="14" t="s">
        <v>16</v>
      </c>
      <c r="R13" s="122"/>
      <c r="S13" s="14" t="s">
        <v>16</v>
      </c>
      <c r="T13" s="14"/>
      <c r="U13" s="122"/>
      <c r="V13" s="14" t="s">
        <v>16</v>
      </c>
      <c r="W13" s="14" t="s">
        <v>16</v>
      </c>
      <c r="X13" s="14" t="s">
        <v>16</v>
      </c>
      <c r="Y13" s="14" t="s">
        <v>16</v>
      </c>
      <c r="Z13" s="127"/>
      <c r="AA13" s="14" t="s">
        <v>16</v>
      </c>
      <c r="AB13" s="14" t="s">
        <v>16</v>
      </c>
      <c r="AC13" s="14" t="s">
        <v>16</v>
      </c>
      <c r="AD13" s="14" t="s">
        <v>16</v>
      </c>
      <c r="AE13" s="14" t="s">
        <v>16</v>
      </c>
      <c r="AF13" s="14" t="s">
        <v>16</v>
      </c>
      <c r="AG13" s="14">
        <v>0.33300000000000002</v>
      </c>
      <c r="AH13" s="16">
        <v>1.2987</v>
      </c>
      <c r="AI13" s="14">
        <v>0</v>
      </c>
      <c r="AJ13" s="16">
        <v>0</v>
      </c>
      <c r="AK13" s="53"/>
      <c r="AL13" s="16"/>
      <c r="AM13" s="14"/>
      <c r="AN13" s="18"/>
    </row>
    <row r="14" spans="1:42" ht="17.100000000000001" customHeight="1" x14ac:dyDescent="0.25">
      <c r="A14" s="130"/>
      <c r="B14" s="129"/>
      <c r="C14" s="12" t="s">
        <v>19</v>
      </c>
      <c r="D14" s="14">
        <v>1980</v>
      </c>
      <c r="E14" s="14" t="s">
        <v>37</v>
      </c>
      <c r="F14" s="14" t="s">
        <v>16</v>
      </c>
      <c r="G14" s="14" t="s">
        <v>16</v>
      </c>
      <c r="H14" s="14">
        <v>3.2759999999999998</v>
      </c>
      <c r="I14" s="14">
        <v>64.86</v>
      </c>
      <c r="J14" s="122"/>
      <c r="K14" s="14" t="s">
        <v>16</v>
      </c>
      <c r="L14" s="14" t="s">
        <v>16</v>
      </c>
      <c r="M14" s="122"/>
      <c r="N14" s="14" t="s">
        <v>16</v>
      </c>
      <c r="O14" s="14" t="s">
        <v>16</v>
      </c>
      <c r="P14" s="14">
        <v>3.2759999999999998</v>
      </c>
      <c r="Q14" s="14">
        <v>64.86</v>
      </c>
      <c r="R14" s="122"/>
      <c r="S14" s="14" t="s">
        <v>16</v>
      </c>
      <c r="T14" s="14" t="s">
        <v>16</v>
      </c>
      <c r="U14" s="122"/>
      <c r="V14" s="14" t="s">
        <v>16</v>
      </c>
      <c r="W14" s="14" t="s">
        <v>16</v>
      </c>
      <c r="X14" s="14" t="s">
        <v>16</v>
      </c>
      <c r="Y14" s="14" t="s">
        <v>16</v>
      </c>
      <c r="Z14" s="127"/>
      <c r="AA14" s="14">
        <v>1.4575</v>
      </c>
      <c r="AB14" s="14">
        <v>19.239000000000001</v>
      </c>
      <c r="AC14" s="14">
        <v>3.2757000000000001</v>
      </c>
      <c r="AD14" s="11">
        <f>1320*AC14/100</f>
        <v>43.239240000000002</v>
      </c>
      <c r="AE14" s="11">
        <v>0</v>
      </c>
      <c r="AF14" s="14">
        <v>0</v>
      </c>
      <c r="AG14" s="11">
        <v>0</v>
      </c>
      <c r="AH14" s="14">
        <v>0</v>
      </c>
      <c r="AI14" s="11">
        <v>0</v>
      </c>
      <c r="AJ14" s="14">
        <v>0</v>
      </c>
      <c r="AK14" s="53">
        <v>1.0919000000000001</v>
      </c>
      <c r="AL14" s="14">
        <v>21.619499999999999</v>
      </c>
      <c r="AM14" s="11"/>
      <c r="AN14" s="14"/>
    </row>
    <row r="15" spans="1:42" s="3" customFormat="1" ht="17.100000000000001" customHeight="1" x14ac:dyDescent="0.25">
      <c r="A15" s="130"/>
      <c r="B15" s="129"/>
      <c r="C15" s="10" t="s">
        <v>14</v>
      </c>
      <c r="D15" s="13">
        <f>SUM(D4:D14)</f>
        <v>15310</v>
      </c>
      <c r="E15" s="13" t="s">
        <v>16</v>
      </c>
      <c r="F15" s="13" t="s">
        <v>16</v>
      </c>
      <c r="G15" s="2">
        <f>SUM(G4:G14)</f>
        <v>374.40699999999998</v>
      </c>
      <c r="H15" s="13" t="s">
        <v>16</v>
      </c>
      <c r="I15" s="13" t="s">
        <v>16</v>
      </c>
      <c r="J15" s="122"/>
      <c r="K15" s="13" t="s">
        <v>16</v>
      </c>
      <c r="L15" s="13" t="s">
        <v>16</v>
      </c>
      <c r="M15" s="122"/>
      <c r="N15" s="13" t="s">
        <v>16</v>
      </c>
      <c r="O15" s="13" t="s">
        <v>16</v>
      </c>
      <c r="P15" s="13" t="s">
        <v>16</v>
      </c>
      <c r="Q15" s="13" t="s">
        <v>16</v>
      </c>
      <c r="R15" s="122"/>
      <c r="S15" s="13" t="s">
        <v>16</v>
      </c>
      <c r="T15" s="13" t="s">
        <v>16</v>
      </c>
      <c r="U15" s="122"/>
      <c r="V15" s="13" t="s">
        <v>16</v>
      </c>
      <c r="W15" s="13" t="s">
        <v>16</v>
      </c>
      <c r="X15" s="13" t="s">
        <v>16</v>
      </c>
      <c r="Y15" s="13" t="s">
        <v>16</v>
      </c>
      <c r="Z15" s="127"/>
      <c r="AA15" s="13" t="s">
        <v>16</v>
      </c>
      <c r="AB15" s="13" t="s">
        <v>16</v>
      </c>
      <c r="AC15" s="13" t="s">
        <v>16</v>
      </c>
      <c r="AD15" s="13" t="s">
        <v>16</v>
      </c>
      <c r="AE15" s="13" t="s">
        <v>16</v>
      </c>
      <c r="AF15" s="13" t="s">
        <v>16</v>
      </c>
      <c r="AG15" s="13" t="s">
        <v>16</v>
      </c>
      <c r="AH15" s="13" t="s">
        <v>16</v>
      </c>
      <c r="AI15" s="13" t="s">
        <v>16</v>
      </c>
      <c r="AJ15" s="13" t="s">
        <v>16</v>
      </c>
      <c r="AK15" s="13" t="s">
        <v>16</v>
      </c>
      <c r="AL15" s="13" t="s">
        <v>16</v>
      </c>
      <c r="AM15" s="13" t="s">
        <v>16</v>
      </c>
      <c r="AN15" s="13" t="s">
        <v>16</v>
      </c>
    </row>
    <row r="16" spans="1:42" ht="17.100000000000001" customHeight="1" x14ac:dyDescent="0.25">
      <c r="A16" s="130">
        <v>2</v>
      </c>
      <c r="B16" s="129" t="s">
        <v>8</v>
      </c>
      <c r="C16" s="9" t="s">
        <v>9</v>
      </c>
      <c r="D16" s="14">
        <v>60</v>
      </c>
      <c r="E16" s="14" t="s">
        <v>16</v>
      </c>
      <c r="F16" s="14">
        <v>13.33</v>
      </c>
      <c r="G16" s="11">
        <v>8</v>
      </c>
      <c r="H16" s="14" t="s">
        <v>16</v>
      </c>
      <c r="I16" s="14" t="s">
        <v>16</v>
      </c>
      <c r="J16" s="122"/>
      <c r="K16" s="14" t="s">
        <v>16</v>
      </c>
      <c r="L16" s="14" t="s">
        <v>16</v>
      </c>
      <c r="M16" s="122"/>
      <c r="N16" s="14" t="s">
        <v>16</v>
      </c>
      <c r="O16" s="14" t="s">
        <v>16</v>
      </c>
      <c r="P16" s="14" t="s">
        <v>16</v>
      </c>
      <c r="Q16" s="14" t="s">
        <v>16</v>
      </c>
      <c r="R16" s="122"/>
      <c r="S16" s="14" t="s">
        <v>16</v>
      </c>
      <c r="T16" s="14" t="s">
        <v>16</v>
      </c>
      <c r="U16" s="122"/>
      <c r="V16" s="14" t="s">
        <v>16</v>
      </c>
      <c r="W16" s="14" t="s">
        <v>16</v>
      </c>
      <c r="X16" s="14" t="s">
        <v>16</v>
      </c>
      <c r="Y16" s="14" t="s">
        <v>16</v>
      </c>
      <c r="Z16" s="127"/>
      <c r="AA16" s="14" t="s">
        <v>16</v>
      </c>
      <c r="AB16" s="14" t="s">
        <v>16</v>
      </c>
      <c r="AC16" s="14" t="s">
        <v>16</v>
      </c>
      <c r="AD16" s="14" t="s">
        <v>16</v>
      </c>
      <c r="AE16" s="14" t="s">
        <v>16</v>
      </c>
      <c r="AF16" s="14" t="s">
        <v>16</v>
      </c>
      <c r="AG16" s="14" t="s">
        <v>16</v>
      </c>
      <c r="AH16" s="14" t="s">
        <v>16</v>
      </c>
      <c r="AI16" s="14" t="s">
        <v>16</v>
      </c>
      <c r="AJ16" s="14" t="s">
        <v>16</v>
      </c>
      <c r="AK16" s="14" t="s">
        <v>16</v>
      </c>
      <c r="AL16" s="14" t="s">
        <v>16</v>
      </c>
      <c r="AM16" s="14" t="s">
        <v>16</v>
      </c>
      <c r="AN16" s="14" t="s">
        <v>16</v>
      </c>
    </row>
    <row r="17" spans="1:40" ht="17.100000000000001" customHeight="1" x14ac:dyDescent="0.25">
      <c r="A17" s="130"/>
      <c r="B17" s="129"/>
      <c r="C17" s="9" t="s">
        <v>10</v>
      </c>
      <c r="D17" s="14">
        <v>510</v>
      </c>
      <c r="E17" s="14" t="s">
        <v>16</v>
      </c>
      <c r="F17" s="14">
        <v>12.34</v>
      </c>
      <c r="G17" s="14">
        <v>62.93</v>
      </c>
      <c r="H17" s="14" t="s">
        <v>16</v>
      </c>
      <c r="I17" s="14" t="s">
        <v>16</v>
      </c>
      <c r="J17" s="122"/>
      <c r="K17" s="14" t="s">
        <v>16</v>
      </c>
      <c r="L17" s="14" t="s">
        <v>16</v>
      </c>
      <c r="M17" s="122"/>
      <c r="N17" s="14" t="s">
        <v>16</v>
      </c>
      <c r="O17" s="14" t="s">
        <v>16</v>
      </c>
      <c r="P17" s="14" t="s">
        <v>16</v>
      </c>
      <c r="Q17" s="14" t="s">
        <v>16</v>
      </c>
      <c r="R17" s="122"/>
      <c r="S17" s="14" t="s">
        <v>16</v>
      </c>
      <c r="T17" s="14" t="s">
        <v>16</v>
      </c>
      <c r="U17" s="122"/>
      <c r="V17" s="14" t="s">
        <v>16</v>
      </c>
      <c r="W17" s="14" t="s">
        <v>16</v>
      </c>
      <c r="X17" s="14" t="s">
        <v>16</v>
      </c>
      <c r="Y17" s="14" t="s">
        <v>16</v>
      </c>
      <c r="Z17" s="127"/>
      <c r="AA17" s="14" t="s">
        <v>16</v>
      </c>
      <c r="AB17" s="14" t="s">
        <v>16</v>
      </c>
      <c r="AC17" s="14" t="s">
        <v>16</v>
      </c>
      <c r="AD17" s="14" t="s">
        <v>16</v>
      </c>
      <c r="AE17" s="14" t="s">
        <v>16</v>
      </c>
      <c r="AF17" s="14" t="s">
        <v>16</v>
      </c>
      <c r="AG17" s="14" t="s">
        <v>16</v>
      </c>
      <c r="AH17" s="14" t="s">
        <v>16</v>
      </c>
      <c r="AI17" s="14" t="s">
        <v>16</v>
      </c>
      <c r="AJ17" s="14" t="s">
        <v>16</v>
      </c>
      <c r="AK17" s="14" t="s">
        <v>16</v>
      </c>
      <c r="AL17" s="14" t="s">
        <v>16</v>
      </c>
      <c r="AM17" s="14" t="s">
        <v>16</v>
      </c>
      <c r="AN17" s="14" t="s">
        <v>16</v>
      </c>
    </row>
    <row r="18" spans="1:40" s="3" customFormat="1" ht="17.100000000000001" customHeight="1" x14ac:dyDescent="0.25">
      <c r="A18" s="130"/>
      <c r="B18" s="129"/>
      <c r="C18" s="10" t="s">
        <v>7</v>
      </c>
      <c r="D18" s="13">
        <f>SUM(D16:D17)</f>
        <v>570</v>
      </c>
      <c r="E18" s="13" t="s">
        <v>16</v>
      </c>
      <c r="F18" s="13" t="s">
        <v>16</v>
      </c>
      <c r="G18" s="13">
        <f>SUM(G16:G17)</f>
        <v>70.930000000000007</v>
      </c>
      <c r="H18" s="14" t="s">
        <v>16</v>
      </c>
      <c r="I18" s="14" t="s">
        <v>16</v>
      </c>
      <c r="J18" s="122"/>
      <c r="K18" s="14" t="s">
        <v>16</v>
      </c>
      <c r="L18" s="14" t="s">
        <v>16</v>
      </c>
      <c r="M18" s="122"/>
      <c r="N18" s="13" t="s">
        <v>16</v>
      </c>
      <c r="O18" s="13" t="s">
        <v>16</v>
      </c>
      <c r="P18" s="14" t="s">
        <v>16</v>
      </c>
      <c r="Q18" s="14" t="s">
        <v>16</v>
      </c>
      <c r="R18" s="122"/>
      <c r="S18" s="14" t="s">
        <v>16</v>
      </c>
      <c r="T18" s="14" t="s">
        <v>16</v>
      </c>
      <c r="U18" s="122"/>
      <c r="V18" s="13" t="s">
        <v>16</v>
      </c>
      <c r="W18" s="13" t="s">
        <v>16</v>
      </c>
      <c r="X18" s="14" t="s">
        <v>16</v>
      </c>
      <c r="Y18" s="14" t="s">
        <v>16</v>
      </c>
      <c r="Z18" s="127"/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  <c r="AL18" s="13" t="s">
        <v>16</v>
      </c>
      <c r="AM18" s="13" t="s">
        <v>16</v>
      </c>
      <c r="AN18" s="13" t="s">
        <v>16</v>
      </c>
    </row>
    <row r="19" spans="1:40" ht="17.100000000000001" customHeight="1" x14ac:dyDescent="0.25">
      <c r="A19" s="130">
        <v>3</v>
      </c>
      <c r="B19" s="129" t="s">
        <v>11</v>
      </c>
      <c r="C19" s="9" t="s">
        <v>0</v>
      </c>
      <c r="D19" s="14">
        <v>270</v>
      </c>
      <c r="E19" s="14" t="s">
        <v>16</v>
      </c>
      <c r="F19" s="14">
        <v>10.74</v>
      </c>
      <c r="G19" s="11">
        <v>29</v>
      </c>
      <c r="H19" s="14" t="s">
        <v>16</v>
      </c>
      <c r="I19" s="14" t="s">
        <v>16</v>
      </c>
      <c r="J19" s="122"/>
      <c r="K19" s="14" t="s">
        <v>16</v>
      </c>
      <c r="L19" s="14" t="s">
        <v>16</v>
      </c>
      <c r="M19" s="122"/>
      <c r="N19" s="14" t="s">
        <v>16</v>
      </c>
      <c r="O19" s="14" t="s">
        <v>16</v>
      </c>
      <c r="P19" s="14" t="s">
        <v>16</v>
      </c>
      <c r="Q19" s="14" t="s">
        <v>16</v>
      </c>
      <c r="R19" s="122"/>
      <c r="S19" s="14" t="s">
        <v>16</v>
      </c>
      <c r="T19" s="14" t="s">
        <v>16</v>
      </c>
      <c r="U19" s="122"/>
      <c r="V19" s="14" t="s">
        <v>16</v>
      </c>
      <c r="W19" s="14" t="s">
        <v>16</v>
      </c>
      <c r="X19" s="14" t="s">
        <v>16</v>
      </c>
      <c r="Y19" s="14" t="s">
        <v>16</v>
      </c>
      <c r="Z19" s="127"/>
      <c r="AA19" s="14" t="s">
        <v>16</v>
      </c>
      <c r="AB19" s="14" t="s">
        <v>16</v>
      </c>
      <c r="AC19" s="14" t="s">
        <v>16</v>
      </c>
      <c r="AD19" s="14" t="s">
        <v>16</v>
      </c>
      <c r="AE19" s="14" t="s">
        <v>16</v>
      </c>
      <c r="AF19" s="14" t="s">
        <v>16</v>
      </c>
      <c r="AG19" s="14" t="s">
        <v>16</v>
      </c>
      <c r="AH19" s="14" t="s">
        <v>16</v>
      </c>
      <c r="AI19" s="14" t="s">
        <v>16</v>
      </c>
      <c r="AJ19" s="14" t="s">
        <v>16</v>
      </c>
      <c r="AK19" s="14" t="s">
        <v>16</v>
      </c>
      <c r="AL19" s="14" t="s">
        <v>16</v>
      </c>
      <c r="AM19" s="14" t="s">
        <v>16</v>
      </c>
      <c r="AN19" s="14" t="s">
        <v>16</v>
      </c>
    </row>
    <row r="20" spans="1:40" ht="17.100000000000001" customHeight="1" x14ac:dyDescent="0.25">
      <c r="A20" s="130"/>
      <c r="B20" s="129"/>
      <c r="C20" s="9" t="s">
        <v>12</v>
      </c>
      <c r="D20" s="14">
        <v>1020</v>
      </c>
      <c r="E20" s="14" t="s">
        <v>16</v>
      </c>
      <c r="F20" s="14">
        <v>11.46</v>
      </c>
      <c r="G20" s="14">
        <v>116.89</v>
      </c>
      <c r="H20" s="14" t="s">
        <v>16</v>
      </c>
      <c r="I20" s="14" t="s">
        <v>16</v>
      </c>
      <c r="J20" s="122"/>
      <c r="K20" s="14" t="s">
        <v>16</v>
      </c>
      <c r="L20" s="14" t="s">
        <v>16</v>
      </c>
      <c r="M20" s="122"/>
      <c r="N20" s="14" t="s">
        <v>16</v>
      </c>
      <c r="O20" s="14" t="s">
        <v>16</v>
      </c>
      <c r="P20" s="14" t="s">
        <v>16</v>
      </c>
      <c r="Q20" s="14" t="s">
        <v>16</v>
      </c>
      <c r="R20" s="122"/>
      <c r="S20" s="14" t="s">
        <v>16</v>
      </c>
      <c r="T20" s="14" t="s">
        <v>16</v>
      </c>
      <c r="U20" s="122"/>
      <c r="V20" s="14" t="s">
        <v>16</v>
      </c>
      <c r="W20" s="14" t="s">
        <v>16</v>
      </c>
      <c r="X20" s="14" t="s">
        <v>16</v>
      </c>
      <c r="Y20" s="14" t="s">
        <v>16</v>
      </c>
      <c r="Z20" s="127"/>
      <c r="AA20" s="14" t="s">
        <v>16</v>
      </c>
      <c r="AB20" s="14" t="s">
        <v>16</v>
      </c>
      <c r="AC20" s="14" t="s">
        <v>16</v>
      </c>
      <c r="AD20" s="14" t="s">
        <v>16</v>
      </c>
      <c r="AE20" s="14" t="s">
        <v>16</v>
      </c>
      <c r="AF20" s="14" t="s">
        <v>16</v>
      </c>
      <c r="AG20" s="14" t="s">
        <v>16</v>
      </c>
      <c r="AH20" s="14" t="s">
        <v>16</v>
      </c>
      <c r="AI20" s="14" t="s">
        <v>16</v>
      </c>
      <c r="AJ20" s="14" t="s">
        <v>16</v>
      </c>
      <c r="AK20" s="14" t="s">
        <v>16</v>
      </c>
      <c r="AL20" s="14" t="s">
        <v>16</v>
      </c>
      <c r="AM20" s="14" t="s">
        <v>16</v>
      </c>
      <c r="AN20" s="14" t="s">
        <v>16</v>
      </c>
    </row>
    <row r="21" spans="1:40" s="3" customFormat="1" ht="17.100000000000001" customHeight="1" x14ac:dyDescent="0.25">
      <c r="A21" s="130"/>
      <c r="B21" s="129"/>
      <c r="C21" s="10" t="s">
        <v>7</v>
      </c>
      <c r="D21" s="13">
        <f>SUM(D19:D20)</f>
        <v>1290</v>
      </c>
      <c r="E21" s="13" t="s">
        <v>16</v>
      </c>
      <c r="F21" s="13" t="s">
        <v>16</v>
      </c>
      <c r="G21" s="13">
        <f>SUM(G19:G20)</f>
        <v>145.88999999999999</v>
      </c>
      <c r="H21" s="13" t="s">
        <v>16</v>
      </c>
      <c r="I21" s="13" t="s">
        <v>16</v>
      </c>
      <c r="J21" s="122"/>
      <c r="K21" s="13" t="s">
        <v>16</v>
      </c>
      <c r="L21" s="13" t="s">
        <v>16</v>
      </c>
      <c r="M21" s="122"/>
      <c r="N21" s="13" t="s">
        <v>16</v>
      </c>
      <c r="O21" s="13" t="s">
        <v>16</v>
      </c>
      <c r="P21" s="13" t="s">
        <v>16</v>
      </c>
      <c r="Q21" s="13" t="s">
        <v>16</v>
      </c>
      <c r="R21" s="122"/>
      <c r="S21" s="13" t="s">
        <v>16</v>
      </c>
      <c r="T21" s="13" t="s">
        <v>16</v>
      </c>
      <c r="U21" s="122"/>
      <c r="V21" s="13" t="s">
        <v>16</v>
      </c>
      <c r="W21" s="13" t="s">
        <v>16</v>
      </c>
      <c r="X21" s="13" t="s">
        <v>16</v>
      </c>
      <c r="Y21" s="13" t="s">
        <v>16</v>
      </c>
      <c r="Z21" s="127"/>
      <c r="AA21" s="13" t="s">
        <v>16</v>
      </c>
      <c r="AB21" s="13" t="s">
        <v>16</v>
      </c>
      <c r="AC21" s="13" t="s">
        <v>16</v>
      </c>
      <c r="AD21" s="13" t="s">
        <v>16</v>
      </c>
      <c r="AE21" s="13" t="s">
        <v>16</v>
      </c>
      <c r="AF21" s="13" t="s">
        <v>16</v>
      </c>
      <c r="AG21" s="13" t="s">
        <v>16</v>
      </c>
      <c r="AH21" s="13" t="s">
        <v>16</v>
      </c>
      <c r="AI21" s="13" t="s">
        <v>16</v>
      </c>
      <c r="AJ21" s="13" t="s">
        <v>16</v>
      </c>
      <c r="AK21" s="13" t="s">
        <v>16</v>
      </c>
      <c r="AL21" s="13" t="s">
        <v>16</v>
      </c>
      <c r="AM21" s="13" t="s">
        <v>16</v>
      </c>
      <c r="AN21" s="13" t="s">
        <v>16</v>
      </c>
    </row>
    <row r="22" spans="1:40" s="3" customFormat="1" ht="17.100000000000001" customHeight="1" x14ac:dyDescent="0.25">
      <c r="A22" s="4">
        <v>4</v>
      </c>
      <c r="B22" s="120" t="s">
        <v>13</v>
      </c>
      <c r="C22" s="120"/>
      <c r="D22" s="13">
        <f>+D21+D18+D15</f>
        <v>17170</v>
      </c>
      <c r="E22" s="13" t="s">
        <v>16</v>
      </c>
      <c r="F22" s="13" t="s">
        <v>16</v>
      </c>
      <c r="G22" s="13">
        <f>+G21+G18+G15</f>
        <v>591.22699999999998</v>
      </c>
      <c r="H22" s="13" t="s">
        <v>16</v>
      </c>
      <c r="I22" s="13" t="s">
        <v>16</v>
      </c>
      <c r="J22" s="122"/>
      <c r="K22" s="13" t="s">
        <v>16</v>
      </c>
      <c r="L22" s="13" t="s">
        <v>16</v>
      </c>
      <c r="M22" s="122"/>
      <c r="N22" s="13" t="s">
        <v>16</v>
      </c>
      <c r="O22" s="13" t="s">
        <v>16</v>
      </c>
      <c r="P22" s="13" t="s">
        <v>16</v>
      </c>
      <c r="Q22" s="13" t="s">
        <v>16</v>
      </c>
      <c r="R22" s="122"/>
      <c r="S22" s="13" t="s">
        <v>16</v>
      </c>
      <c r="T22" s="13" t="s">
        <v>16</v>
      </c>
      <c r="U22" s="122"/>
      <c r="V22" s="13" t="s">
        <v>16</v>
      </c>
      <c r="W22" s="13" t="s">
        <v>16</v>
      </c>
      <c r="X22" s="13" t="s">
        <v>16</v>
      </c>
      <c r="Y22" s="13" t="s">
        <v>16</v>
      </c>
      <c r="Z22" s="128"/>
      <c r="AA22" s="13" t="s">
        <v>16</v>
      </c>
      <c r="AB22" s="13" t="s">
        <v>16</v>
      </c>
      <c r="AC22" s="13" t="s">
        <v>16</v>
      </c>
      <c r="AD22" s="13" t="s">
        <v>16</v>
      </c>
      <c r="AE22" s="13" t="s">
        <v>16</v>
      </c>
      <c r="AF22" s="13" t="s">
        <v>16</v>
      </c>
      <c r="AG22" s="13" t="s">
        <v>16</v>
      </c>
      <c r="AH22" s="13" t="s">
        <v>16</v>
      </c>
      <c r="AI22" s="13" t="s">
        <v>16</v>
      </c>
      <c r="AJ22" s="13" t="s">
        <v>16</v>
      </c>
      <c r="AK22" s="13" t="s">
        <v>16</v>
      </c>
      <c r="AL22" s="13" t="s">
        <v>16</v>
      </c>
      <c r="AM22" s="13" t="s">
        <v>16</v>
      </c>
      <c r="AN22" s="13" t="s">
        <v>16</v>
      </c>
    </row>
    <row r="25" spans="1:40" ht="14.1" customHeight="1" x14ac:dyDescent="0.25">
      <c r="Z25" s="1">
        <f>68.6+11.7</f>
        <v>80.3</v>
      </c>
    </row>
  </sheetData>
  <mergeCells count="30">
    <mergeCell ref="H2:J2"/>
    <mergeCell ref="J4:J22"/>
    <mergeCell ref="B19:B21"/>
    <mergeCell ref="A19:A21"/>
    <mergeCell ref="B22:C22"/>
    <mergeCell ref="F2:G2"/>
    <mergeCell ref="D2:E2"/>
    <mergeCell ref="A16:A18"/>
    <mergeCell ref="B16:B18"/>
    <mergeCell ref="A2:A3"/>
    <mergeCell ref="B2:C3"/>
    <mergeCell ref="A4:A15"/>
    <mergeCell ref="B4:B15"/>
    <mergeCell ref="K2:M2"/>
    <mergeCell ref="M4:M22"/>
    <mergeCell ref="N2:O2"/>
    <mergeCell ref="P2:R2"/>
    <mergeCell ref="R4:R22"/>
    <mergeCell ref="S2:U2"/>
    <mergeCell ref="U4:U22"/>
    <mergeCell ref="V2:W2"/>
    <mergeCell ref="X2:Z2"/>
    <mergeCell ref="Z4:Z22"/>
    <mergeCell ref="AM2:AN2"/>
    <mergeCell ref="AK2:AL2"/>
    <mergeCell ref="AI2:AJ2"/>
    <mergeCell ref="AA2:AB2"/>
    <mergeCell ref="AC2:AD2"/>
    <mergeCell ref="AE2:AF2"/>
    <mergeCell ref="AG2:AH2"/>
  </mergeCells>
  <printOptions horizontalCentered="1" verticalCentered="1"/>
  <pageMargins left="0.19685039370078741" right="0.31496062992125984" top="0.23622047244094491" bottom="0.74803149606299213" header="0.31496062992125984" footer="0.31496062992125984"/>
  <pageSetup paperSize="9" scale="80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H21" sqref="H21"/>
    </sheetView>
  </sheetViews>
  <sheetFormatPr defaultRowHeight="15" customHeight="1" x14ac:dyDescent="0.25"/>
  <cols>
    <col min="1" max="1" width="4.85546875" bestFit="1" customWidth="1"/>
    <col min="2" max="2" width="20.5703125" customWidth="1"/>
    <col min="3" max="3" width="23.5703125" customWidth="1"/>
    <col min="4" max="4" width="8.28515625" customWidth="1"/>
    <col min="5" max="5" width="9.5703125" bestFit="1" customWidth="1"/>
    <col min="6" max="6" width="9.5703125" customWidth="1"/>
  </cols>
  <sheetData>
    <row r="1" spans="1:8" ht="15" customHeight="1" x14ac:dyDescent="0.25">
      <c r="A1" s="110" t="s">
        <v>128</v>
      </c>
    </row>
    <row r="3" spans="1:8" s="99" customFormat="1" ht="15" customHeight="1" x14ac:dyDescent="0.25">
      <c r="A3" s="161" t="s">
        <v>15</v>
      </c>
      <c r="B3" s="162" t="s">
        <v>1</v>
      </c>
      <c r="C3" s="162"/>
      <c r="D3" s="98" t="s">
        <v>27</v>
      </c>
      <c r="E3" s="162" t="s">
        <v>103</v>
      </c>
      <c r="F3" s="162"/>
    </row>
    <row r="4" spans="1:8" s="99" customFormat="1" ht="15" customHeight="1" x14ac:dyDescent="0.25">
      <c r="A4" s="161"/>
      <c r="B4" s="162"/>
      <c r="C4" s="162"/>
      <c r="D4" s="98" t="s">
        <v>25</v>
      </c>
      <c r="E4" s="98" t="s">
        <v>24</v>
      </c>
      <c r="F4" s="98" t="s">
        <v>25</v>
      </c>
    </row>
    <row r="5" spans="1:8" ht="15" customHeight="1" x14ac:dyDescent="0.25">
      <c r="A5" s="163">
        <v>1</v>
      </c>
      <c r="B5" s="164" t="s">
        <v>133</v>
      </c>
      <c r="C5" s="101" t="s">
        <v>120</v>
      </c>
      <c r="D5" s="101">
        <v>1600</v>
      </c>
      <c r="E5" s="102">
        <v>7.4594740000000002</v>
      </c>
      <c r="F5" s="111">
        <f>+D5*E5/100</f>
        <v>119.351584</v>
      </c>
    </row>
    <row r="6" spans="1:8" ht="15" customHeight="1" x14ac:dyDescent="0.25">
      <c r="A6" s="163"/>
      <c r="B6" s="163"/>
      <c r="C6" s="101" t="s">
        <v>3</v>
      </c>
      <c r="D6" s="101">
        <v>500</v>
      </c>
      <c r="E6" s="102">
        <v>11.341053</v>
      </c>
      <c r="F6" s="111">
        <f t="shared" ref="F6:F24" si="0">+D6*E6/100</f>
        <v>56.705264999999997</v>
      </c>
    </row>
    <row r="7" spans="1:8" ht="15" customHeight="1" x14ac:dyDescent="0.25">
      <c r="A7" s="163"/>
      <c r="B7" s="163"/>
      <c r="C7" s="101" t="s">
        <v>4</v>
      </c>
      <c r="D7" s="101">
        <v>840</v>
      </c>
      <c r="E7" s="102">
        <v>2.1831149999999999</v>
      </c>
      <c r="F7" s="111">
        <f t="shared" si="0"/>
        <v>18.338165999999998</v>
      </c>
    </row>
    <row r="8" spans="1:8" ht="15" customHeight="1" x14ac:dyDescent="0.25">
      <c r="A8" s="163"/>
      <c r="B8" s="163"/>
      <c r="C8" s="101" t="s">
        <v>5</v>
      </c>
      <c r="D8" s="101">
        <v>1000</v>
      </c>
      <c r="E8" s="102">
        <v>6.6681509999999999</v>
      </c>
      <c r="F8" s="111">
        <f t="shared" si="0"/>
        <v>66.681510000000003</v>
      </c>
    </row>
    <row r="9" spans="1:8" ht="15" customHeight="1" x14ac:dyDescent="0.25">
      <c r="A9" s="163"/>
      <c r="B9" s="163"/>
      <c r="C9" s="101" t="s">
        <v>6</v>
      </c>
      <c r="D9" s="101">
        <v>1500</v>
      </c>
      <c r="E9" s="102">
        <v>0.68035400000000001</v>
      </c>
      <c r="F9" s="111">
        <f t="shared" si="0"/>
        <v>10.205310000000001</v>
      </c>
    </row>
    <row r="10" spans="1:8" ht="15" customHeight="1" x14ac:dyDescent="0.25">
      <c r="A10" s="163"/>
      <c r="B10" s="163"/>
      <c r="C10" s="101" t="s">
        <v>22</v>
      </c>
      <c r="D10" s="101">
        <v>1320</v>
      </c>
      <c r="E10" s="102">
        <v>6.4182439999999996</v>
      </c>
      <c r="F10" s="111">
        <f t="shared" si="0"/>
        <v>84.720820799999998</v>
      </c>
    </row>
    <row r="11" spans="1:8" ht="15" customHeight="1" x14ac:dyDescent="0.25">
      <c r="A11" s="163"/>
      <c r="B11" s="163"/>
      <c r="C11" s="101" t="s">
        <v>23</v>
      </c>
      <c r="D11" s="101">
        <v>1320</v>
      </c>
      <c r="E11" s="102">
        <v>1.43679</v>
      </c>
      <c r="F11" s="111">
        <f t="shared" si="0"/>
        <v>18.965627999999999</v>
      </c>
    </row>
    <row r="12" spans="1:8" ht="15" customHeight="1" x14ac:dyDescent="0.25">
      <c r="A12" s="163"/>
      <c r="B12" s="163"/>
      <c r="C12" s="101" t="s">
        <v>17</v>
      </c>
      <c r="D12" s="101">
        <v>500</v>
      </c>
      <c r="E12" s="102">
        <v>10</v>
      </c>
      <c r="F12" s="111">
        <f t="shared" si="0"/>
        <v>50</v>
      </c>
    </row>
    <row r="13" spans="1:8" ht="15" customHeight="1" x14ac:dyDescent="0.25">
      <c r="A13" s="163"/>
      <c r="B13" s="163"/>
      <c r="C13" s="101" t="s">
        <v>116</v>
      </c>
      <c r="D13" s="101">
        <v>1600</v>
      </c>
      <c r="E13" s="102">
        <v>9.4643189999999997</v>
      </c>
      <c r="F13" s="111">
        <f t="shared" si="0"/>
        <v>151.429104</v>
      </c>
    </row>
    <row r="14" spans="1:8" ht="15" customHeight="1" x14ac:dyDescent="0.25">
      <c r="A14" s="163"/>
      <c r="B14" s="163"/>
      <c r="C14" s="101" t="s">
        <v>121</v>
      </c>
      <c r="D14" s="101">
        <v>660</v>
      </c>
      <c r="E14" s="102">
        <v>26.88852</v>
      </c>
      <c r="F14" s="111">
        <f t="shared" si="0"/>
        <v>177.46423200000001</v>
      </c>
      <c r="H14" s="71"/>
    </row>
    <row r="15" spans="1:8" ht="15" customHeight="1" x14ac:dyDescent="0.25">
      <c r="A15" s="163"/>
      <c r="B15" s="163"/>
      <c r="C15" s="101" t="s">
        <v>18</v>
      </c>
      <c r="D15" s="101">
        <v>390</v>
      </c>
      <c r="E15" s="102">
        <v>4.1290680000000002</v>
      </c>
      <c r="F15" s="111">
        <f t="shared" si="0"/>
        <v>16.103365199999999</v>
      </c>
    </row>
    <row r="16" spans="1:8" ht="15" customHeight="1" x14ac:dyDescent="0.25">
      <c r="A16" s="163"/>
      <c r="B16" s="163"/>
      <c r="C16" s="101" t="s">
        <v>19</v>
      </c>
      <c r="D16" s="101">
        <v>1980</v>
      </c>
      <c r="E16" s="102">
        <v>1.7148939999999999</v>
      </c>
      <c r="F16" s="111">
        <f t="shared" si="0"/>
        <v>33.954901200000002</v>
      </c>
    </row>
    <row r="17" spans="1:9" s="19" customFormat="1" ht="15" customHeight="1" x14ac:dyDescent="0.25">
      <c r="A17" s="163"/>
      <c r="B17" s="163"/>
      <c r="C17" s="103" t="s">
        <v>7</v>
      </c>
      <c r="D17" s="97" t="s">
        <v>16</v>
      </c>
      <c r="E17" s="104" t="s">
        <v>16</v>
      </c>
      <c r="F17" s="112">
        <f>SUM(F5:F16)</f>
        <v>803.91988619999995</v>
      </c>
    </row>
    <row r="18" spans="1:9" ht="15" customHeight="1" x14ac:dyDescent="0.25">
      <c r="A18" s="163">
        <v>2</v>
      </c>
      <c r="B18" s="164" t="s">
        <v>134</v>
      </c>
      <c r="C18" s="101" t="s">
        <v>9</v>
      </c>
      <c r="D18" s="101">
        <v>60</v>
      </c>
      <c r="E18" s="102">
        <v>12.35852</v>
      </c>
      <c r="F18" s="111">
        <f t="shared" si="0"/>
        <v>7.4151120000000006</v>
      </c>
    </row>
    <row r="19" spans="1:9" ht="15" customHeight="1" x14ac:dyDescent="0.25">
      <c r="A19" s="163"/>
      <c r="B19" s="163"/>
      <c r="C19" s="101" t="s">
        <v>122</v>
      </c>
      <c r="D19" s="101">
        <v>510</v>
      </c>
      <c r="E19" s="102">
        <v>9.4785199999999996</v>
      </c>
      <c r="F19" s="111">
        <f t="shared" si="0"/>
        <v>48.340451999999999</v>
      </c>
    </row>
    <row r="20" spans="1:9" s="19" customFormat="1" ht="15" customHeight="1" x14ac:dyDescent="0.25">
      <c r="A20" s="163"/>
      <c r="B20" s="163"/>
      <c r="C20" s="103" t="s">
        <v>7</v>
      </c>
      <c r="D20" s="97" t="s">
        <v>16</v>
      </c>
      <c r="E20" s="104" t="s">
        <v>16</v>
      </c>
      <c r="F20" s="112">
        <f>SUM(F18:F19)</f>
        <v>55.755564</v>
      </c>
    </row>
    <row r="21" spans="1:9" ht="15" customHeight="1" x14ac:dyDescent="0.25">
      <c r="A21" s="163">
        <v>3</v>
      </c>
      <c r="B21" s="164" t="s">
        <v>129</v>
      </c>
      <c r="C21" s="101" t="s">
        <v>0</v>
      </c>
      <c r="D21" s="101">
        <v>270</v>
      </c>
      <c r="E21" s="102">
        <v>10.366852</v>
      </c>
      <c r="F21" s="111">
        <f t="shared" si="0"/>
        <v>27.990500400000002</v>
      </c>
    </row>
    <row r="22" spans="1:9" ht="15" customHeight="1" x14ac:dyDescent="0.25">
      <c r="A22" s="163"/>
      <c r="B22" s="163"/>
      <c r="C22" s="101" t="s">
        <v>12</v>
      </c>
      <c r="D22" s="101">
        <v>1020</v>
      </c>
      <c r="E22" s="102">
        <v>11.46</v>
      </c>
      <c r="F22" s="111">
        <f t="shared" si="0"/>
        <v>116.89200000000001</v>
      </c>
    </row>
    <row r="23" spans="1:9" ht="15" customHeight="1" x14ac:dyDescent="0.25">
      <c r="A23" s="163"/>
      <c r="B23" s="163"/>
      <c r="C23" s="101" t="s">
        <v>114</v>
      </c>
      <c r="D23" s="101">
        <v>60</v>
      </c>
      <c r="E23" s="102">
        <v>0.90992499999999998</v>
      </c>
      <c r="F23" s="111">
        <f t="shared" si="0"/>
        <v>0.54595499999999997</v>
      </c>
    </row>
    <row r="24" spans="1:9" ht="15" customHeight="1" x14ac:dyDescent="0.25">
      <c r="A24" s="163"/>
      <c r="B24" s="163"/>
      <c r="C24" s="101" t="s">
        <v>118</v>
      </c>
      <c r="D24" s="101">
        <v>720</v>
      </c>
      <c r="E24" s="102">
        <v>1.3106640000000001</v>
      </c>
      <c r="F24" s="111">
        <f t="shared" si="0"/>
        <v>9.4367808000000011</v>
      </c>
    </row>
    <row r="25" spans="1:9" s="19" customFormat="1" ht="15" customHeight="1" x14ac:dyDescent="0.25">
      <c r="A25" s="163"/>
      <c r="B25" s="163"/>
      <c r="C25" s="103" t="s">
        <v>7</v>
      </c>
      <c r="D25" s="97" t="s">
        <v>16</v>
      </c>
      <c r="E25" s="104" t="s">
        <v>16</v>
      </c>
      <c r="F25" s="112">
        <f>SUM(F21:F24)</f>
        <v>154.86523620000003</v>
      </c>
    </row>
    <row r="26" spans="1:9" s="19" customFormat="1" ht="15" customHeight="1" x14ac:dyDescent="0.25">
      <c r="A26" s="97">
        <v>4</v>
      </c>
      <c r="B26" s="165" t="s">
        <v>13</v>
      </c>
      <c r="C26" s="166"/>
      <c r="D26" s="97" t="s">
        <v>16</v>
      </c>
      <c r="E26" s="104" t="s">
        <v>16</v>
      </c>
      <c r="F26" s="112">
        <f>+F25+F20+F17</f>
        <v>1014.5406863999999</v>
      </c>
      <c r="I26" s="26"/>
    </row>
    <row r="27" spans="1:9" ht="15" customHeight="1" x14ac:dyDescent="0.25">
      <c r="A27" s="163">
        <v>5</v>
      </c>
      <c r="B27" s="164" t="s">
        <v>130</v>
      </c>
      <c r="C27" s="101" t="s">
        <v>59</v>
      </c>
      <c r="D27" s="101"/>
      <c r="E27" s="101"/>
      <c r="F27" s="113">
        <v>600</v>
      </c>
    </row>
    <row r="28" spans="1:9" ht="15" customHeight="1" x14ac:dyDescent="0.25">
      <c r="A28" s="163"/>
      <c r="B28" s="164"/>
      <c r="C28" s="101" t="s">
        <v>60</v>
      </c>
      <c r="D28" s="101"/>
      <c r="E28" s="101"/>
      <c r="F28" s="113">
        <v>8</v>
      </c>
    </row>
    <row r="29" spans="1:9" s="19" customFormat="1" ht="15" customHeight="1" x14ac:dyDescent="0.25">
      <c r="A29" s="163"/>
      <c r="B29" s="164"/>
      <c r="C29" s="103" t="s">
        <v>7</v>
      </c>
      <c r="D29" s="103"/>
      <c r="E29" s="103"/>
      <c r="F29" s="114">
        <v>608</v>
      </c>
    </row>
    <row r="30" spans="1:9" ht="15" customHeight="1" x14ac:dyDescent="0.25">
      <c r="A30" s="100">
        <v>6</v>
      </c>
      <c r="B30" s="160" t="s">
        <v>131</v>
      </c>
      <c r="C30" s="160"/>
      <c r="D30" s="101">
        <v>420</v>
      </c>
      <c r="E30" s="101"/>
      <c r="F30" s="115">
        <v>420</v>
      </c>
    </row>
    <row r="31" spans="1:9" ht="15" customHeight="1" x14ac:dyDescent="0.25">
      <c r="A31" s="100">
        <v>7</v>
      </c>
      <c r="B31" s="160" t="s">
        <v>132</v>
      </c>
      <c r="C31" s="160"/>
      <c r="D31" s="101">
        <v>540</v>
      </c>
      <c r="E31" s="101"/>
      <c r="F31" s="113">
        <v>188.85</v>
      </c>
    </row>
    <row r="32" spans="1:9" ht="15" customHeight="1" x14ac:dyDescent="0.25">
      <c r="A32" s="163">
        <v>8</v>
      </c>
      <c r="B32" s="163" t="s">
        <v>79</v>
      </c>
      <c r="C32" s="101" t="s">
        <v>61</v>
      </c>
      <c r="D32" s="101"/>
      <c r="E32" s="101"/>
      <c r="F32" s="115">
        <v>450</v>
      </c>
    </row>
    <row r="33" spans="1:9" ht="15" customHeight="1" x14ac:dyDescent="0.25">
      <c r="A33" s="163"/>
      <c r="B33" s="163"/>
      <c r="C33" s="101" t="s">
        <v>62</v>
      </c>
      <c r="D33" s="101"/>
      <c r="E33" s="101"/>
      <c r="F33" s="115">
        <v>10</v>
      </c>
    </row>
    <row r="34" spans="1:9" ht="15" customHeight="1" x14ac:dyDescent="0.25">
      <c r="A34" s="163"/>
      <c r="B34" s="163"/>
      <c r="C34" s="101" t="s">
        <v>63</v>
      </c>
      <c r="D34" s="101"/>
      <c r="E34" s="101"/>
      <c r="F34" s="115">
        <v>16</v>
      </c>
    </row>
    <row r="35" spans="1:9" s="19" customFormat="1" ht="15" customHeight="1" x14ac:dyDescent="0.25">
      <c r="A35" s="163"/>
      <c r="B35" s="163"/>
      <c r="C35" s="103" t="s">
        <v>7</v>
      </c>
      <c r="D35" s="103"/>
      <c r="E35" s="103"/>
      <c r="F35" s="116">
        <f>SUM(F32:F34)</f>
        <v>476</v>
      </c>
    </row>
    <row r="36" spans="1:9" ht="15" customHeight="1" x14ac:dyDescent="0.25">
      <c r="A36" s="163">
        <v>9</v>
      </c>
      <c r="B36" s="163" t="s">
        <v>80</v>
      </c>
      <c r="C36" s="101" t="s">
        <v>11</v>
      </c>
      <c r="D36" s="101"/>
      <c r="E36" s="101"/>
      <c r="F36" s="113">
        <v>200</v>
      </c>
    </row>
    <row r="37" spans="1:9" ht="15" customHeight="1" x14ac:dyDescent="0.25">
      <c r="A37" s="163"/>
      <c r="B37" s="163"/>
      <c r="C37" s="101" t="s">
        <v>64</v>
      </c>
      <c r="D37" s="101"/>
      <c r="E37" s="101"/>
      <c r="F37" s="113">
        <v>100</v>
      </c>
    </row>
    <row r="38" spans="1:9" s="19" customFormat="1" ht="15" customHeight="1" x14ac:dyDescent="0.25">
      <c r="A38" s="163"/>
      <c r="B38" s="163"/>
      <c r="C38" s="103" t="s">
        <v>7</v>
      </c>
      <c r="D38" s="103"/>
      <c r="E38" s="103"/>
      <c r="F38" s="114">
        <f>SUM(F36:F37)</f>
        <v>300</v>
      </c>
    </row>
    <row r="39" spans="1:9" ht="15" customHeight="1" x14ac:dyDescent="0.25">
      <c r="A39" s="106">
        <v>10</v>
      </c>
      <c r="B39" s="160" t="s">
        <v>125</v>
      </c>
      <c r="C39" s="160"/>
      <c r="D39" s="101"/>
      <c r="E39" s="101"/>
      <c r="F39" s="115">
        <v>63</v>
      </c>
    </row>
    <row r="40" spans="1:9" s="105" customFormat="1" ht="15" customHeight="1" x14ac:dyDescent="0.25">
      <c r="A40" s="100">
        <v>11</v>
      </c>
      <c r="B40" s="160" t="s">
        <v>65</v>
      </c>
      <c r="C40" s="160"/>
      <c r="D40" s="101"/>
      <c r="E40" s="101"/>
      <c r="F40" s="115">
        <v>130</v>
      </c>
      <c r="I40" s="105">
        <f>380-420</f>
        <v>-40</v>
      </c>
    </row>
    <row r="41" spans="1:9" s="107" customFormat="1" ht="15" customHeight="1" x14ac:dyDescent="0.25">
      <c r="A41" s="97">
        <v>12</v>
      </c>
      <c r="B41" s="167" t="s">
        <v>14</v>
      </c>
      <c r="C41" s="167"/>
      <c r="D41" s="103"/>
      <c r="E41" s="103"/>
      <c r="F41" s="108">
        <f>+F40+F39+F38+F35+F31+F30+F29+F26</f>
        <v>3200.3906864</v>
      </c>
      <c r="I41" s="109"/>
    </row>
    <row r="43" spans="1:9" ht="15" customHeight="1" x14ac:dyDescent="0.25">
      <c r="A43" s="110" t="s">
        <v>126</v>
      </c>
      <c r="F43" s="71">
        <f>+F41-F29-F40-F39-F30-F34</f>
        <v>1963.3906864</v>
      </c>
    </row>
    <row r="44" spans="1:9" ht="15" customHeight="1" x14ac:dyDescent="0.25">
      <c r="A44" t="s">
        <v>127</v>
      </c>
      <c r="F44" s="71"/>
    </row>
  </sheetData>
  <mergeCells count="21">
    <mergeCell ref="B40:C40"/>
    <mergeCell ref="B41:C41"/>
    <mergeCell ref="B31:C31"/>
    <mergeCell ref="A32:A35"/>
    <mergeCell ref="B32:B35"/>
    <mergeCell ref="A36:A38"/>
    <mergeCell ref="B36:B38"/>
    <mergeCell ref="B39:C39"/>
    <mergeCell ref="B30:C30"/>
    <mergeCell ref="A3:A4"/>
    <mergeCell ref="B3:C4"/>
    <mergeCell ref="E3:F3"/>
    <mergeCell ref="A5:A17"/>
    <mergeCell ref="B5:B17"/>
    <mergeCell ref="A18:A20"/>
    <mergeCell ref="B18:B20"/>
    <mergeCell ref="A21:A25"/>
    <mergeCell ref="B21:B25"/>
    <mergeCell ref="B26:C26"/>
    <mergeCell ref="A27:A29"/>
    <mergeCell ref="B27:B29"/>
  </mergeCells>
  <pageMargins left="0.7" right="0.7" top="0.75" bottom="0.75" header="0.3" footer="0.3"/>
  <pageSetup paperSize="9" orientation="portrait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L33" sqref="L33"/>
    </sheetView>
  </sheetViews>
  <sheetFormatPr defaultRowHeight="15" customHeight="1" x14ac:dyDescent="0.25"/>
  <cols>
    <col min="1" max="1" width="4.85546875" bestFit="1" customWidth="1"/>
    <col min="2" max="2" width="20.5703125" customWidth="1"/>
    <col min="3" max="3" width="23.5703125" customWidth="1"/>
    <col min="4" max="4" width="8.28515625" customWidth="1"/>
    <col min="5" max="5" width="9.5703125" bestFit="1" customWidth="1"/>
    <col min="6" max="6" width="9.5703125" customWidth="1"/>
    <col min="7" max="7" width="12.5703125" bestFit="1" customWidth="1"/>
  </cols>
  <sheetData>
    <row r="1" spans="1:6" ht="15" customHeight="1" x14ac:dyDescent="0.25">
      <c r="A1" s="110" t="s">
        <v>128</v>
      </c>
    </row>
    <row r="3" spans="1:6" s="99" customFormat="1" ht="15" customHeight="1" x14ac:dyDescent="0.25">
      <c r="A3" s="161" t="s">
        <v>15</v>
      </c>
      <c r="B3" s="162" t="s">
        <v>1</v>
      </c>
      <c r="C3" s="162"/>
      <c r="D3" s="98" t="s">
        <v>27</v>
      </c>
      <c r="E3" s="162" t="s">
        <v>103</v>
      </c>
      <c r="F3" s="162"/>
    </row>
    <row r="4" spans="1:6" s="99" customFormat="1" ht="15" customHeight="1" x14ac:dyDescent="0.25">
      <c r="A4" s="161"/>
      <c r="B4" s="162"/>
      <c r="C4" s="162"/>
      <c r="D4" s="98" t="s">
        <v>25</v>
      </c>
      <c r="E4" s="98" t="s">
        <v>24</v>
      </c>
      <c r="F4" s="98" t="s">
        <v>25</v>
      </c>
    </row>
    <row r="5" spans="1:6" ht="15" customHeight="1" x14ac:dyDescent="0.25">
      <c r="A5" s="163">
        <v>1</v>
      </c>
      <c r="B5" s="164" t="s">
        <v>133</v>
      </c>
      <c r="C5" s="101" t="s">
        <v>120</v>
      </c>
      <c r="D5" s="101">
        <v>1600</v>
      </c>
      <c r="E5" s="102">
        <v>7.4594740000000002</v>
      </c>
      <c r="F5" s="111">
        <f>+D5*E5/100</f>
        <v>119.351584</v>
      </c>
    </row>
    <row r="6" spans="1:6" ht="15" customHeight="1" x14ac:dyDescent="0.25">
      <c r="A6" s="163"/>
      <c r="B6" s="163"/>
      <c r="C6" s="101" t="s">
        <v>3</v>
      </c>
      <c r="D6" s="101">
        <v>500</v>
      </c>
      <c r="E6" s="102">
        <v>11.341053</v>
      </c>
      <c r="F6" s="111">
        <f t="shared" ref="F6:F24" si="0">+D6*E6/100</f>
        <v>56.705264999999997</v>
      </c>
    </row>
    <row r="7" spans="1:6" ht="15" customHeight="1" x14ac:dyDescent="0.25">
      <c r="A7" s="163"/>
      <c r="B7" s="163"/>
      <c r="C7" s="101" t="s">
        <v>4</v>
      </c>
      <c r="D7" s="101">
        <v>840</v>
      </c>
      <c r="E7" s="102">
        <v>2.1831149999999999</v>
      </c>
      <c r="F7" s="111">
        <f t="shared" si="0"/>
        <v>18.338165999999998</v>
      </c>
    </row>
    <row r="8" spans="1:6" ht="15" customHeight="1" x14ac:dyDescent="0.25">
      <c r="A8" s="163"/>
      <c r="B8" s="163"/>
      <c r="C8" s="101" t="s">
        <v>5</v>
      </c>
      <c r="D8" s="101">
        <v>1000</v>
      </c>
      <c r="E8" s="102">
        <v>6.6681509999999999</v>
      </c>
      <c r="F8" s="111">
        <f t="shared" si="0"/>
        <v>66.681510000000003</v>
      </c>
    </row>
    <row r="9" spans="1:6" ht="15" customHeight="1" x14ac:dyDescent="0.25">
      <c r="A9" s="163"/>
      <c r="B9" s="163"/>
      <c r="C9" s="101" t="s">
        <v>6</v>
      </c>
      <c r="D9" s="101">
        <v>1500</v>
      </c>
      <c r="E9" s="102">
        <v>0.68035400000000001</v>
      </c>
      <c r="F9" s="111">
        <f t="shared" si="0"/>
        <v>10.205310000000001</v>
      </c>
    </row>
    <row r="10" spans="1:6" ht="15" customHeight="1" x14ac:dyDescent="0.25">
      <c r="A10" s="163"/>
      <c r="B10" s="163"/>
      <c r="C10" s="101" t="s">
        <v>22</v>
      </c>
      <c r="D10" s="101">
        <v>1320</v>
      </c>
      <c r="E10" s="102">
        <v>6.4182439999999996</v>
      </c>
      <c r="F10" s="111">
        <f t="shared" si="0"/>
        <v>84.720820799999998</v>
      </c>
    </row>
    <row r="11" spans="1:6" ht="15" customHeight="1" x14ac:dyDescent="0.25">
      <c r="A11" s="163"/>
      <c r="B11" s="163"/>
      <c r="C11" s="101" t="s">
        <v>23</v>
      </c>
      <c r="D11" s="101">
        <v>1320</v>
      </c>
      <c r="E11" s="102">
        <v>1.43679</v>
      </c>
      <c r="F11" s="111">
        <f t="shared" si="0"/>
        <v>18.965627999999999</v>
      </c>
    </row>
    <row r="12" spans="1:6" ht="15" customHeight="1" x14ac:dyDescent="0.25">
      <c r="A12" s="163"/>
      <c r="B12" s="163"/>
      <c r="C12" s="101" t="s">
        <v>17</v>
      </c>
      <c r="D12" s="101">
        <v>500</v>
      </c>
      <c r="E12" s="102">
        <v>10</v>
      </c>
      <c r="F12" s="111">
        <f t="shared" si="0"/>
        <v>50</v>
      </c>
    </row>
    <row r="13" spans="1:6" ht="15" customHeight="1" x14ac:dyDescent="0.25">
      <c r="A13" s="163"/>
      <c r="B13" s="163"/>
      <c r="C13" s="101" t="s">
        <v>116</v>
      </c>
      <c r="D13" s="101">
        <v>1600</v>
      </c>
      <c r="E13" s="102">
        <v>9.4643189999999997</v>
      </c>
      <c r="F13" s="111">
        <f t="shared" si="0"/>
        <v>151.429104</v>
      </c>
    </row>
    <row r="14" spans="1:6" ht="15" customHeight="1" x14ac:dyDescent="0.25">
      <c r="A14" s="163"/>
      <c r="B14" s="163"/>
      <c r="C14" s="101" t="s">
        <v>121</v>
      </c>
      <c r="D14" s="101">
        <v>1320</v>
      </c>
      <c r="E14" s="102">
        <v>26.88852</v>
      </c>
      <c r="F14" s="111">
        <f t="shared" si="0"/>
        <v>354.92846400000002</v>
      </c>
    </row>
    <row r="15" spans="1:6" ht="15" customHeight="1" x14ac:dyDescent="0.25">
      <c r="A15" s="163"/>
      <c r="B15" s="163"/>
      <c r="C15" s="101" t="s">
        <v>18</v>
      </c>
      <c r="D15" s="101">
        <v>390</v>
      </c>
      <c r="E15" s="102">
        <v>4.1290680000000002</v>
      </c>
      <c r="F15" s="111">
        <f t="shared" si="0"/>
        <v>16.103365199999999</v>
      </c>
    </row>
    <row r="16" spans="1:6" ht="15" customHeight="1" x14ac:dyDescent="0.25">
      <c r="A16" s="163"/>
      <c r="B16" s="163"/>
      <c r="C16" s="101" t="s">
        <v>19</v>
      </c>
      <c r="D16" s="101">
        <v>1980</v>
      </c>
      <c r="E16" s="102">
        <v>1.7148939999999999</v>
      </c>
      <c r="F16" s="111">
        <f t="shared" si="0"/>
        <v>33.954901200000002</v>
      </c>
    </row>
    <row r="17" spans="1:9" s="19" customFormat="1" ht="15" customHeight="1" x14ac:dyDescent="0.25">
      <c r="A17" s="163"/>
      <c r="B17" s="163"/>
      <c r="C17" s="103" t="s">
        <v>7</v>
      </c>
      <c r="D17" s="97" t="s">
        <v>16</v>
      </c>
      <c r="E17" s="104" t="s">
        <v>16</v>
      </c>
      <c r="F17" s="112">
        <f>SUM(F5:F16)</f>
        <v>981.38411819999999</v>
      </c>
    </row>
    <row r="18" spans="1:9" ht="15" customHeight="1" x14ac:dyDescent="0.25">
      <c r="A18" s="163">
        <v>2</v>
      </c>
      <c r="B18" s="164" t="s">
        <v>134</v>
      </c>
      <c r="C18" s="101" t="s">
        <v>9</v>
      </c>
      <c r="D18" s="101">
        <v>60</v>
      </c>
      <c r="E18" s="102">
        <v>12.35852</v>
      </c>
      <c r="F18" s="111">
        <f t="shared" si="0"/>
        <v>7.4151120000000006</v>
      </c>
    </row>
    <row r="19" spans="1:9" ht="15" customHeight="1" x14ac:dyDescent="0.25">
      <c r="A19" s="163"/>
      <c r="B19" s="163"/>
      <c r="C19" s="101" t="s">
        <v>122</v>
      </c>
      <c r="D19" s="101">
        <v>510</v>
      </c>
      <c r="E19" s="102">
        <v>9.4785199999999996</v>
      </c>
      <c r="F19" s="111">
        <f t="shared" si="0"/>
        <v>48.340451999999999</v>
      </c>
    </row>
    <row r="20" spans="1:9" s="19" customFormat="1" ht="15" customHeight="1" x14ac:dyDescent="0.25">
      <c r="A20" s="163"/>
      <c r="B20" s="163"/>
      <c r="C20" s="103" t="s">
        <v>7</v>
      </c>
      <c r="D20" s="97" t="s">
        <v>16</v>
      </c>
      <c r="E20" s="104" t="s">
        <v>16</v>
      </c>
      <c r="F20" s="112">
        <f>SUM(F18:F19)</f>
        <v>55.755564</v>
      </c>
    </row>
    <row r="21" spans="1:9" ht="15" customHeight="1" x14ac:dyDescent="0.25">
      <c r="A21" s="163">
        <v>3</v>
      </c>
      <c r="B21" s="164" t="s">
        <v>129</v>
      </c>
      <c r="C21" s="101" t="s">
        <v>0</v>
      </c>
      <c r="D21" s="101">
        <v>270</v>
      </c>
      <c r="E21" s="102">
        <v>10.366852</v>
      </c>
      <c r="F21" s="111">
        <f t="shared" si="0"/>
        <v>27.990500400000002</v>
      </c>
    </row>
    <row r="22" spans="1:9" ht="15" customHeight="1" x14ac:dyDescent="0.25">
      <c r="A22" s="163"/>
      <c r="B22" s="163"/>
      <c r="C22" s="101" t="s">
        <v>12</v>
      </c>
      <c r="D22" s="101">
        <v>1020</v>
      </c>
      <c r="E22" s="102">
        <v>11.46</v>
      </c>
      <c r="F22" s="111">
        <f t="shared" si="0"/>
        <v>116.89200000000001</v>
      </c>
    </row>
    <row r="23" spans="1:9" ht="15" customHeight="1" x14ac:dyDescent="0.25">
      <c r="A23" s="163"/>
      <c r="B23" s="163"/>
      <c r="C23" s="101" t="s">
        <v>114</v>
      </c>
      <c r="D23" s="101">
        <v>60</v>
      </c>
      <c r="E23" s="102">
        <v>0.90992499999999998</v>
      </c>
      <c r="F23" s="111">
        <f t="shared" si="0"/>
        <v>0.54595499999999997</v>
      </c>
    </row>
    <row r="24" spans="1:9" ht="15" customHeight="1" x14ac:dyDescent="0.25">
      <c r="A24" s="163"/>
      <c r="B24" s="163"/>
      <c r="C24" s="101" t="s">
        <v>118</v>
      </c>
      <c r="D24" s="101">
        <v>720</v>
      </c>
      <c r="E24" s="102">
        <v>1.3106640000000001</v>
      </c>
      <c r="F24" s="111">
        <f t="shared" si="0"/>
        <v>9.4367808000000011</v>
      </c>
    </row>
    <row r="25" spans="1:9" s="19" customFormat="1" ht="15" customHeight="1" x14ac:dyDescent="0.25">
      <c r="A25" s="163"/>
      <c r="B25" s="163"/>
      <c r="C25" s="103" t="s">
        <v>7</v>
      </c>
      <c r="D25" s="97" t="s">
        <v>16</v>
      </c>
      <c r="E25" s="104" t="s">
        <v>16</v>
      </c>
      <c r="F25" s="112">
        <f>SUM(F21:F24)</f>
        <v>154.86523620000003</v>
      </c>
    </row>
    <row r="26" spans="1:9" s="19" customFormat="1" ht="15" customHeight="1" x14ac:dyDescent="0.25">
      <c r="A26" s="97">
        <v>4</v>
      </c>
      <c r="B26" s="165" t="s">
        <v>13</v>
      </c>
      <c r="C26" s="166"/>
      <c r="D26" s="97" t="s">
        <v>16</v>
      </c>
      <c r="E26" s="104" t="s">
        <v>16</v>
      </c>
      <c r="F26" s="112">
        <f>+F25+F20+F17</f>
        <v>1192.0049184</v>
      </c>
      <c r="G26" s="117">
        <f>+F26+F32+F33+F36+F37++F31</f>
        <v>2140.8549183999999</v>
      </c>
      <c r="H26" s="117">
        <f>+G26*0.8</f>
        <v>1712.68393472</v>
      </c>
      <c r="I26" s="26"/>
    </row>
    <row r="27" spans="1:9" ht="15" customHeight="1" x14ac:dyDescent="0.25">
      <c r="A27" s="163">
        <v>5</v>
      </c>
      <c r="B27" s="164" t="s">
        <v>130</v>
      </c>
      <c r="C27" s="101" t="s">
        <v>59</v>
      </c>
      <c r="D27" s="101"/>
      <c r="E27" s="101"/>
      <c r="F27" s="113">
        <v>600</v>
      </c>
    </row>
    <row r="28" spans="1:9" ht="15" customHeight="1" x14ac:dyDescent="0.25">
      <c r="A28" s="163"/>
      <c r="B28" s="164"/>
      <c r="C28" s="101" t="s">
        <v>60</v>
      </c>
      <c r="D28" s="101"/>
      <c r="E28" s="101"/>
      <c r="F28" s="113">
        <v>8</v>
      </c>
    </row>
    <row r="29" spans="1:9" s="19" customFormat="1" ht="15" customHeight="1" x14ac:dyDescent="0.25">
      <c r="A29" s="163"/>
      <c r="B29" s="164"/>
      <c r="C29" s="103" t="s">
        <v>7</v>
      </c>
      <c r="D29" s="103"/>
      <c r="E29" s="103"/>
      <c r="F29" s="114">
        <v>608</v>
      </c>
    </row>
    <row r="30" spans="1:9" ht="15" customHeight="1" x14ac:dyDescent="0.25">
      <c r="A30" s="100">
        <v>6</v>
      </c>
      <c r="B30" s="160" t="s">
        <v>131</v>
      </c>
      <c r="C30" s="160"/>
      <c r="D30" s="101">
        <v>420</v>
      </c>
      <c r="E30" s="101"/>
      <c r="F30" s="115">
        <v>420</v>
      </c>
    </row>
    <row r="31" spans="1:9" ht="15" customHeight="1" x14ac:dyDescent="0.25">
      <c r="A31" s="100">
        <v>7</v>
      </c>
      <c r="B31" s="160" t="s">
        <v>132</v>
      </c>
      <c r="C31" s="160"/>
      <c r="D31" s="101">
        <v>540</v>
      </c>
      <c r="E31" s="101"/>
      <c r="F31" s="113">
        <v>188.85</v>
      </c>
    </row>
    <row r="32" spans="1:9" ht="15" customHeight="1" x14ac:dyDescent="0.25">
      <c r="A32" s="163">
        <v>8</v>
      </c>
      <c r="B32" s="163" t="s">
        <v>79</v>
      </c>
      <c r="C32" s="101" t="s">
        <v>61</v>
      </c>
      <c r="D32" s="101"/>
      <c r="E32" s="101"/>
      <c r="F32" s="115">
        <v>450</v>
      </c>
    </row>
    <row r="33" spans="1:9" ht="15" customHeight="1" x14ac:dyDescent="0.25">
      <c r="A33" s="163"/>
      <c r="B33" s="163"/>
      <c r="C33" s="101" t="s">
        <v>62</v>
      </c>
      <c r="D33" s="101"/>
      <c r="E33" s="101"/>
      <c r="F33" s="115">
        <v>10</v>
      </c>
    </row>
    <row r="34" spans="1:9" ht="15" customHeight="1" x14ac:dyDescent="0.25">
      <c r="A34" s="163"/>
      <c r="B34" s="163"/>
      <c r="C34" s="101" t="s">
        <v>63</v>
      </c>
      <c r="D34" s="101"/>
      <c r="E34" s="101"/>
      <c r="F34" s="115">
        <v>16</v>
      </c>
    </row>
    <row r="35" spans="1:9" s="19" customFormat="1" ht="15" customHeight="1" x14ac:dyDescent="0.25">
      <c r="A35" s="163"/>
      <c r="B35" s="163"/>
      <c r="C35" s="103" t="s">
        <v>7</v>
      </c>
      <c r="D35" s="103"/>
      <c r="E35" s="103"/>
      <c r="F35" s="116">
        <f>SUM(F32:F34)</f>
        <v>476</v>
      </c>
    </row>
    <row r="36" spans="1:9" ht="15" customHeight="1" x14ac:dyDescent="0.25">
      <c r="A36" s="163">
        <v>9</v>
      </c>
      <c r="B36" s="163" t="s">
        <v>80</v>
      </c>
      <c r="C36" s="101" t="s">
        <v>11</v>
      </c>
      <c r="D36" s="101"/>
      <c r="E36" s="101"/>
      <c r="F36" s="113">
        <v>200</v>
      </c>
    </row>
    <row r="37" spans="1:9" ht="15" customHeight="1" x14ac:dyDescent="0.25">
      <c r="A37" s="163"/>
      <c r="B37" s="163"/>
      <c r="C37" s="101" t="s">
        <v>64</v>
      </c>
      <c r="D37" s="101"/>
      <c r="E37" s="101"/>
      <c r="F37" s="113">
        <v>100</v>
      </c>
    </row>
    <row r="38" spans="1:9" s="19" customFormat="1" ht="15" customHeight="1" x14ac:dyDescent="0.25">
      <c r="A38" s="163"/>
      <c r="B38" s="163"/>
      <c r="C38" s="103" t="s">
        <v>7</v>
      </c>
      <c r="D38" s="103"/>
      <c r="E38" s="103"/>
      <c r="F38" s="114">
        <f>SUM(F36:F37)</f>
        <v>300</v>
      </c>
    </row>
    <row r="39" spans="1:9" ht="15" customHeight="1" x14ac:dyDescent="0.25">
      <c r="A39" s="106">
        <v>10</v>
      </c>
      <c r="B39" s="160" t="s">
        <v>125</v>
      </c>
      <c r="C39" s="160"/>
      <c r="D39" s="101"/>
      <c r="E39" s="101"/>
      <c r="F39" s="115">
        <v>63</v>
      </c>
    </row>
    <row r="40" spans="1:9" s="105" customFormat="1" ht="15" customHeight="1" x14ac:dyDescent="0.25">
      <c r="A40" s="100">
        <v>11</v>
      </c>
      <c r="B40" s="160" t="s">
        <v>65</v>
      </c>
      <c r="C40" s="160"/>
      <c r="D40" s="101"/>
      <c r="E40" s="101"/>
      <c r="F40" s="115">
        <v>130</v>
      </c>
    </row>
    <row r="41" spans="1:9" s="107" customFormat="1" ht="15" customHeight="1" x14ac:dyDescent="0.25">
      <c r="A41" s="97">
        <v>12</v>
      </c>
      <c r="B41" s="167" t="s">
        <v>14</v>
      </c>
      <c r="C41" s="167"/>
      <c r="D41" s="103"/>
      <c r="E41" s="103"/>
      <c r="F41" s="108">
        <f>+F40+F39+F38+F35+F31+F30+F29+F26</f>
        <v>3377.8549183999999</v>
      </c>
      <c r="I41" s="109"/>
    </row>
    <row r="43" spans="1:9" ht="15" customHeight="1" x14ac:dyDescent="0.25">
      <c r="A43" s="110" t="s">
        <v>126</v>
      </c>
      <c r="F43" s="71">
        <f>+F41-F29-F40-F39-F30-F34</f>
        <v>2140.8549183999999</v>
      </c>
    </row>
    <row r="44" spans="1:9" ht="15" customHeight="1" x14ac:dyDescent="0.25">
      <c r="A44" t="s">
        <v>135</v>
      </c>
      <c r="F44" s="71"/>
    </row>
  </sheetData>
  <mergeCells count="21">
    <mergeCell ref="B40:C40"/>
    <mergeCell ref="B41:C41"/>
    <mergeCell ref="B31:C31"/>
    <mergeCell ref="A32:A35"/>
    <mergeCell ref="B32:B35"/>
    <mergeCell ref="A36:A38"/>
    <mergeCell ref="B36:B38"/>
    <mergeCell ref="B39:C39"/>
    <mergeCell ref="B30:C30"/>
    <mergeCell ref="A3:A4"/>
    <mergeCell ref="B3:C4"/>
    <mergeCell ref="E3:F3"/>
    <mergeCell ref="A5:A17"/>
    <mergeCell ref="B5:B17"/>
    <mergeCell ref="A18:A20"/>
    <mergeCell ref="B18:B20"/>
    <mergeCell ref="A21:A25"/>
    <mergeCell ref="B21:B25"/>
    <mergeCell ref="B26:C26"/>
    <mergeCell ref="A27:A29"/>
    <mergeCell ref="B27:B29"/>
  </mergeCells>
  <pageMargins left="0.7" right="0.7" top="0.75" bottom="0.75" header="0.3" footer="0.3"/>
  <pageSetup paperSize="9" orientation="portrait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I21" sqref="I21"/>
    </sheetView>
  </sheetViews>
  <sheetFormatPr defaultRowHeight="15" customHeight="1" x14ac:dyDescent="0.25"/>
  <cols>
    <col min="1" max="1" width="4.85546875" bestFit="1" customWidth="1"/>
    <col min="2" max="2" width="20.5703125" customWidth="1"/>
    <col min="3" max="3" width="23.5703125" customWidth="1"/>
    <col min="4" max="4" width="8.28515625" customWidth="1"/>
    <col min="5" max="5" width="9.5703125" bestFit="1" customWidth="1"/>
    <col min="6" max="6" width="9.5703125" customWidth="1"/>
    <col min="7" max="7" width="12.5703125" bestFit="1" customWidth="1"/>
  </cols>
  <sheetData>
    <row r="1" spans="1:6" ht="15" customHeight="1" x14ac:dyDescent="0.25">
      <c r="A1" s="110" t="s">
        <v>128</v>
      </c>
    </row>
    <row r="3" spans="1:6" s="99" customFormat="1" ht="15" customHeight="1" x14ac:dyDescent="0.25">
      <c r="A3" s="161" t="s">
        <v>15</v>
      </c>
      <c r="B3" s="162" t="s">
        <v>1</v>
      </c>
      <c r="C3" s="162"/>
      <c r="D3" s="98" t="s">
        <v>27</v>
      </c>
      <c r="E3" s="162" t="s">
        <v>103</v>
      </c>
      <c r="F3" s="162"/>
    </row>
    <row r="4" spans="1:6" s="99" customFormat="1" ht="15" customHeight="1" x14ac:dyDescent="0.25">
      <c r="A4" s="161"/>
      <c r="B4" s="162"/>
      <c r="C4" s="162"/>
      <c r="D4" s="98" t="s">
        <v>25</v>
      </c>
      <c r="E4" s="98" t="s">
        <v>24</v>
      </c>
      <c r="F4" s="98" t="s">
        <v>25</v>
      </c>
    </row>
    <row r="5" spans="1:6" ht="15" customHeight="1" x14ac:dyDescent="0.25">
      <c r="A5" s="163">
        <v>1</v>
      </c>
      <c r="B5" s="164" t="s">
        <v>133</v>
      </c>
      <c r="C5" s="101" t="s">
        <v>120</v>
      </c>
      <c r="D5" s="101">
        <v>1600</v>
      </c>
      <c r="E5" s="102">
        <v>7.4594740000000002</v>
      </c>
      <c r="F5" s="111">
        <f>+D5*E5/100</f>
        <v>119.351584</v>
      </c>
    </row>
    <row r="6" spans="1:6" ht="15" customHeight="1" x14ac:dyDescent="0.25">
      <c r="A6" s="163"/>
      <c r="B6" s="163"/>
      <c r="C6" s="101" t="s">
        <v>3</v>
      </c>
      <c r="D6" s="101">
        <v>500</v>
      </c>
      <c r="E6" s="102">
        <v>11.341053</v>
      </c>
      <c r="F6" s="111">
        <f t="shared" ref="F6:F24" si="0">+D6*E6/100</f>
        <v>56.705264999999997</v>
      </c>
    </row>
    <row r="7" spans="1:6" ht="15" customHeight="1" x14ac:dyDescent="0.25">
      <c r="A7" s="163"/>
      <c r="B7" s="163"/>
      <c r="C7" s="101" t="s">
        <v>4</v>
      </c>
      <c r="D7" s="101">
        <v>840</v>
      </c>
      <c r="E7" s="102">
        <v>2.1831149999999999</v>
      </c>
      <c r="F7" s="111">
        <f t="shared" si="0"/>
        <v>18.338165999999998</v>
      </c>
    </row>
    <row r="8" spans="1:6" ht="15" customHeight="1" x14ac:dyDescent="0.25">
      <c r="A8" s="163"/>
      <c r="B8" s="163"/>
      <c r="C8" s="101" t="s">
        <v>5</v>
      </c>
      <c r="D8" s="101">
        <v>1000</v>
      </c>
      <c r="E8" s="102">
        <v>6.6681509999999999</v>
      </c>
      <c r="F8" s="111">
        <f t="shared" si="0"/>
        <v>66.681510000000003</v>
      </c>
    </row>
    <row r="9" spans="1:6" ht="15" customHeight="1" x14ac:dyDescent="0.25">
      <c r="A9" s="163"/>
      <c r="B9" s="163"/>
      <c r="C9" s="101" t="s">
        <v>6</v>
      </c>
      <c r="D9" s="101">
        <v>1500</v>
      </c>
      <c r="E9" s="102">
        <v>0.68035400000000001</v>
      </c>
      <c r="F9" s="111">
        <f t="shared" si="0"/>
        <v>10.205310000000001</v>
      </c>
    </row>
    <row r="10" spans="1:6" ht="15" customHeight="1" x14ac:dyDescent="0.25">
      <c r="A10" s="163"/>
      <c r="B10" s="163"/>
      <c r="C10" s="101" t="s">
        <v>22</v>
      </c>
      <c r="D10" s="101">
        <v>1320</v>
      </c>
      <c r="E10" s="102">
        <v>6.5350700000000002</v>
      </c>
      <c r="F10" s="111">
        <f t="shared" si="0"/>
        <v>86.262923999999998</v>
      </c>
    </row>
    <row r="11" spans="1:6" ht="15" customHeight="1" x14ac:dyDescent="0.25">
      <c r="A11" s="163"/>
      <c r="B11" s="163"/>
      <c r="C11" s="101" t="s">
        <v>23</v>
      </c>
      <c r="D11" s="101">
        <v>1320</v>
      </c>
      <c r="E11" s="102">
        <v>1.5519959999999999</v>
      </c>
      <c r="F11" s="111">
        <f t="shared" si="0"/>
        <v>20.486347200000001</v>
      </c>
    </row>
    <row r="12" spans="1:6" ht="15" customHeight="1" x14ac:dyDescent="0.25">
      <c r="A12" s="163"/>
      <c r="B12" s="163"/>
      <c r="C12" s="101" t="s">
        <v>17</v>
      </c>
      <c r="D12" s="101">
        <v>500</v>
      </c>
      <c r="E12" s="102">
        <v>10</v>
      </c>
      <c r="F12" s="111">
        <f t="shared" si="0"/>
        <v>50</v>
      </c>
    </row>
    <row r="13" spans="1:6" ht="15" customHeight="1" x14ac:dyDescent="0.25">
      <c r="A13" s="163"/>
      <c r="B13" s="163"/>
      <c r="C13" s="101" t="s">
        <v>116</v>
      </c>
      <c r="D13" s="101">
        <v>1600</v>
      </c>
      <c r="E13" s="102">
        <v>9.4643189999999997</v>
      </c>
      <c r="F13" s="111">
        <f t="shared" si="0"/>
        <v>151.429104</v>
      </c>
    </row>
    <row r="14" spans="1:6" ht="15" customHeight="1" x14ac:dyDescent="0.25">
      <c r="A14" s="163"/>
      <c r="B14" s="163"/>
      <c r="C14" s="101" t="s">
        <v>121</v>
      </c>
      <c r="D14" s="101">
        <v>1320</v>
      </c>
      <c r="E14" s="102">
        <v>26.88852</v>
      </c>
      <c r="F14" s="111">
        <f t="shared" si="0"/>
        <v>354.92846400000002</v>
      </c>
    </row>
    <row r="15" spans="1:6" ht="15" customHeight="1" x14ac:dyDescent="0.25">
      <c r="A15" s="163"/>
      <c r="B15" s="163"/>
      <c r="C15" s="101" t="s">
        <v>18</v>
      </c>
      <c r="D15" s="101">
        <v>390</v>
      </c>
      <c r="E15" s="102">
        <v>4.1290680000000002</v>
      </c>
      <c r="F15" s="111">
        <f t="shared" si="0"/>
        <v>16.103365199999999</v>
      </c>
    </row>
    <row r="16" spans="1:6" ht="15" customHeight="1" x14ac:dyDescent="0.25">
      <c r="A16" s="163"/>
      <c r="B16" s="163"/>
      <c r="C16" s="101" t="s">
        <v>19</v>
      </c>
      <c r="D16" s="101">
        <v>1980</v>
      </c>
      <c r="E16" s="102">
        <v>1.7148939999999999</v>
      </c>
      <c r="F16" s="111">
        <f t="shared" si="0"/>
        <v>33.954901200000002</v>
      </c>
    </row>
    <row r="17" spans="1:9" s="19" customFormat="1" ht="15" customHeight="1" x14ac:dyDescent="0.25">
      <c r="A17" s="163"/>
      <c r="B17" s="163"/>
      <c r="C17" s="103" t="s">
        <v>7</v>
      </c>
      <c r="D17" s="97" t="s">
        <v>16</v>
      </c>
      <c r="E17" s="104" t="s">
        <v>16</v>
      </c>
      <c r="F17" s="112">
        <f>SUM(F5:F16)</f>
        <v>984.44694059999995</v>
      </c>
    </row>
    <row r="18" spans="1:9" ht="15" customHeight="1" x14ac:dyDescent="0.25">
      <c r="A18" s="163">
        <v>2</v>
      </c>
      <c r="B18" s="164" t="s">
        <v>134</v>
      </c>
      <c r="C18" s="101" t="s">
        <v>9</v>
      </c>
      <c r="D18" s="101">
        <v>60</v>
      </c>
      <c r="E18" s="102">
        <v>12.35852</v>
      </c>
      <c r="F18" s="111">
        <f t="shared" si="0"/>
        <v>7.4151120000000006</v>
      </c>
    </row>
    <row r="19" spans="1:9" ht="15" customHeight="1" x14ac:dyDescent="0.25">
      <c r="A19" s="163"/>
      <c r="B19" s="163"/>
      <c r="C19" s="101" t="s">
        <v>122</v>
      </c>
      <c r="D19" s="101">
        <v>510</v>
      </c>
      <c r="E19" s="102">
        <v>9.4785199999999996</v>
      </c>
      <c r="F19" s="111">
        <f t="shared" si="0"/>
        <v>48.340451999999999</v>
      </c>
    </row>
    <row r="20" spans="1:9" s="19" customFormat="1" ht="15" customHeight="1" x14ac:dyDescent="0.25">
      <c r="A20" s="163"/>
      <c r="B20" s="163"/>
      <c r="C20" s="103" t="s">
        <v>7</v>
      </c>
      <c r="D20" s="97" t="s">
        <v>16</v>
      </c>
      <c r="E20" s="104" t="s">
        <v>16</v>
      </c>
      <c r="F20" s="112">
        <f>SUM(F18:F19)</f>
        <v>55.755564</v>
      </c>
    </row>
    <row r="21" spans="1:9" ht="15" customHeight="1" x14ac:dyDescent="0.25">
      <c r="A21" s="163">
        <v>3</v>
      </c>
      <c r="B21" s="164" t="s">
        <v>129</v>
      </c>
      <c r="C21" s="101" t="s">
        <v>0</v>
      </c>
      <c r="D21" s="101">
        <v>270</v>
      </c>
      <c r="E21" s="102">
        <v>10.366852</v>
      </c>
      <c r="F21" s="111">
        <f t="shared" si="0"/>
        <v>27.990500400000002</v>
      </c>
    </row>
    <row r="22" spans="1:9" ht="15" customHeight="1" x14ac:dyDescent="0.25">
      <c r="A22" s="163"/>
      <c r="B22" s="163"/>
      <c r="C22" s="101" t="s">
        <v>12</v>
      </c>
      <c r="D22" s="101">
        <v>1020</v>
      </c>
      <c r="E22" s="102">
        <v>11.46</v>
      </c>
      <c r="F22" s="111">
        <f t="shared" si="0"/>
        <v>116.89200000000001</v>
      </c>
    </row>
    <row r="23" spans="1:9" ht="15" customHeight="1" x14ac:dyDescent="0.25">
      <c r="A23" s="163"/>
      <c r="B23" s="163"/>
      <c r="C23" s="101" t="s">
        <v>114</v>
      </c>
      <c r="D23" s="101">
        <v>60</v>
      </c>
      <c r="E23" s="102">
        <v>0.90992499999999998</v>
      </c>
      <c r="F23" s="111">
        <f t="shared" si="0"/>
        <v>0.54595499999999997</v>
      </c>
    </row>
    <row r="24" spans="1:9" ht="15" customHeight="1" x14ac:dyDescent="0.25">
      <c r="A24" s="163"/>
      <c r="B24" s="163"/>
      <c r="C24" s="101" t="s">
        <v>118</v>
      </c>
      <c r="D24" s="101">
        <v>720</v>
      </c>
      <c r="E24" s="102">
        <v>1.3106640000000001</v>
      </c>
      <c r="F24" s="111">
        <f t="shared" si="0"/>
        <v>9.4367808000000011</v>
      </c>
    </row>
    <row r="25" spans="1:9" s="19" customFormat="1" ht="15" customHeight="1" x14ac:dyDescent="0.25">
      <c r="A25" s="163"/>
      <c r="B25" s="163"/>
      <c r="C25" s="103" t="s">
        <v>7</v>
      </c>
      <c r="D25" s="97" t="s">
        <v>16</v>
      </c>
      <c r="E25" s="104" t="s">
        <v>16</v>
      </c>
      <c r="F25" s="112">
        <f>SUM(F21:F24)</f>
        <v>154.86523620000003</v>
      </c>
    </row>
    <row r="26" spans="1:9" s="19" customFormat="1" ht="15" customHeight="1" x14ac:dyDescent="0.25">
      <c r="A26" s="97">
        <v>4</v>
      </c>
      <c r="B26" s="165" t="s">
        <v>13</v>
      </c>
      <c r="C26" s="166"/>
      <c r="D26" s="97" t="s">
        <v>16</v>
      </c>
      <c r="E26" s="104" t="s">
        <v>16</v>
      </c>
      <c r="F26" s="112">
        <f>+F25+F20+F17</f>
        <v>1195.0677407999999</v>
      </c>
      <c r="G26" s="117"/>
      <c r="H26" s="117"/>
      <c r="I26" s="26"/>
    </row>
    <row r="27" spans="1:9" ht="15" customHeight="1" x14ac:dyDescent="0.25">
      <c r="A27" s="163">
        <v>5</v>
      </c>
      <c r="B27" s="164" t="s">
        <v>130</v>
      </c>
      <c r="C27" s="101" t="s">
        <v>59</v>
      </c>
      <c r="D27" s="101"/>
      <c r="E27" s="101"/>
      <c r="F27" s="113">
        <v>600</v>
      </c>
    </row>
    <row r="28" spans="1:9" ht="15" customHeight="1" x14ac:dyDescent="0.25">
      <c r="A28" s="163"/>
      <c r="B28" s="164"/>
      <c r="C28" s="101" t="s">
        <v>60</v>
      </c>
      <c r="D28" s="101"/>
      <c r="E28" s="101"/>
      <c r="F28" s="113">
        <v>8</v>
      </c>
    </row>
    <row r="29" spans="1:9" s="19" customFormat="1" ht="15" customHeight="1" x14ac:dyDescent="0.25">
      <c r="A29" s="163"/>
      <c r="B29" s="164"/>
      <c r="C29" s="103" t="s">
        <v>7</v>
      </c>
      <c r="D29" s="103"/>
      <c r="E29" s="103"/>
      <c r="F29" s="114">
        <v>608</v>
      </c>
    </row>
    <row r="30" spans="1:9" ht="15" customHeight="1" x14ac:dyDescent="0.25">
      <c r="A30" s="100">
        <v>6</v>
      </c>
      <c r="B30" s="160" t="s">
        <v>131</v>
      </c>
      <c r="C30" s="160"/>
      <c r="D30" s="101">
        <v>420</v>
      </c>
      <c r="E30" s="101"/>
      <c r="F30" s="115">
        <v>420</v>
      </c>
    </row>
    <row r="31" spans="1:9" ht="15" customHeight="1" x14ac:dyDescent="0.25">
      <c r="A31" s="100">
        <v>7</v>
      </c>
      <c r="B31" s="160" t="s">
        <v>132</v>
      </c>
      <c r="C31" s="160"/>
      <c r="D31" s="101">
        <v>540</v>
      </c>
      <c r="E31" s="101"/>
      <c r="F31" s="113">
        <v>188.85</v>
      </c>
    </row>
    <row r="32" spans="1:9" ht="15" customHeight="1" x14ac:dyDescent="0.25">
      <c r="A32" s="163">
        <v>8</v>
      </c>
      <c r="B32" s="163" t="s">
        <v>79</v>
      </c>
      <c r="C32" s="101" t="s">
        <v>61</v>
      </c>
      <c r="D32" s="101"/>
      <c r="E32" s="101"/>
      <c r="F32" s="115">
        <v>450</v>
      </c>
    </row>
    <row r="33" spans="1:9" ht="15" customHeight="1" x14ac:dyDescent="0.25">
      <c r="A33" s="163"/>
      <c r="B33" s="163"/>
      <c r="C33" s="101" t="s">
        <v>62</v>
      </c>
      <c r="D33" s="101"/>
      <c r="E33" s="101"/>
      <c r="F33" s="115">
        <v>10</v>
      </c>
    </row>
    <row r="34" spans="1:9" ht="15" customHeight="1" x14ac:dyDescent="0.25">
      <c r="A34" s="163"/>
      <c r="B34" s="163"/>
      <c r="C34" s="101" t="s">
        <v>63</v>
      </c>
      <c r="D34" s="101"/>
      <c r="E34" s="101"/>
      <c r="F34" s="115">
        <v>16</v>
      </c>
    </row>
    <row r="35" spans="1:9" s="19" customFormat="1" ht="15" customHeight="1" x14ac:dyDescent="0.25">
      <c r="A35" s="163"/>
      <c r="B35" s="163"/>
      <c r="C35" s="103" t="s">
        <v>7</v>
      </c>
      <c r="D35" s="103"/>
      <c r="E35" s="103"/>
      <c r="F35" s="116">
        <f>SUM(F32:F34)</f>
        <v>476</v>
      </c>
    </row>
    <row r="36" spans="1:9" ht="15" customHeight="1" x14ac:dyDescent="0.25">
      <c r="A36" s="163">
        <v>9</v>
      </c>
      <c r="B36" s="163" t="s">
        <v>80</v>
      </c>
      <c r="C36" s="101" t="s">
        <v>11</v>
      </c>
      <c r="D36" s="101"/>
      <c r="E36" s="101"/>
      <c r="F36" s="113">
        <v>200</v>
      </c>
    </row>
    <row r="37" spans="1:9" ht="15" customHeight="1" x14ac:dyDescent="0.25">
      <c r="A37" s="163"/>
      <c r="B37" s="163"/>
      <c r="C37" s="101" t="s">
        <v>64</v>
      </c>
      <c r="D37" s="101"/>
      <c r="E37" s="101"/>
      <c r="F37" s="113">
        <v>100</v>
      </c>
    </row>
    <row r="38" spans="1:9" s="19" customFormat="1" ht="15" customHeight="1" x14ac:dyDescent="0.25">
      <c r="A38" s="163"/>
      <c r="B38" s="163"/>
      <c r="C38" s="103" t="s">
        <v>7</v>
      </c>
      <c r="D38" s="103"/>
      <c r="E38" s="103"/>
      <c r="F38" s="114">
        <f>SUM(F36:F37)</f>
        <v>300</v>
      </c>
    </row>
    <row r="39" spans="1:9" ht="15" customHeight="1" x14ac:dyDescent="0.25">
      <c r="A39" s="106">
        <v>10</v>
      </c>
      <c r="B39" s="160" t="s">
        <v>125</v>
      </c>
      <c r="C39" s="160"/>
      <c r="D39" s="101"/>
      <c r="E39" s="101"/>
      <c r="F39" s="115">
        <v>63</v>
      </c>
    </row>
    <row r="40" spans="1:9" s="105" customFormat="1" ht="15" customHeight="1" x14ac:dyDescent="0.25">
      <c r="A40" s="100">
        <v>11</v>
      </c>
      <c r="B40" s="160" t="s">
        <v>65</v>
      </c>
      <c r="C40" s="160"/>
      <c r="D40" s="101"/>
      <c r="E40" s="101"/>
      <c r="F40" s="115">
        <v>130</v>
      </c>
    </row>
    <row r="41" spans="1:9" s="107" customFormat="1" ht="15" customHeight="1" x14ac:dyDescent="0.25">
      <c r="A41" s="97">
        <v>12</v>
      </c>
      <c r="B41" s="167" t="s">
        <v>14</v>
      </c>
      <c r="C41" s="167"/>
      <c r="D41" s="103"/>
      <c r="E41" s="103"/>
      <c r="F41" s="108">
        <f>+F40+F39+F38+F35+F31+F30+F29+F26</f>
        <v>3380.9177407999996</v>
      </c>
      <c r="I41" s="109"/>
    </row>
    <row r="43" spans="1:9" ht="15" customHeight="1" x14ac:dyDescent="0.25">
      <c r="A43" s="110"/>
      <c r="F43" s="71"/>
    </row>
    <row r="44" spans="1:9" ht="15" customHeight="1" x14ac:dyDescent="0.25">
      <c r="F44" s="71"/>
    </row>
  </sheetData>
  <mergeCells count="21">
    <mergeCell ref="B40:C40"/>
    <mergeCell ref="B41:C41"/>
    <mergeCell ref="B31:C31"/>
    <mergeCell ref="A32:A35"/>
    <mergeCell ref="B32:B35"/>
    <mergeCell ref="A36:A38"/>
    <mergeCell ref="B36:B38"/>
    <mergeCell ref="B39:C39"/>
    <mergeCell ref="B30:C30"/>
    <mergeCell ref="A3:A4"/>
    <mergeCell ref="B3:C4"/>
    <mergeCell ref="E3:F3"/>
    <mergeCell ref="A5:A17"/>
    <mergeCell ref="B5:B17"/>
    <mergeCell ref="A18:A20"/>
    <mergeCell ref="B18:B20"/>
    <mergeCell ref="A21:A25"/>
    <mergeCell ref="B21:B25"/>
    <mergeCell ref="B26:C26"/>
    <mergeCell ref="A27:A29"/>
    <mergeCell ref="B27:B29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G22" sqref="G22"/>
    </sheetView>
  </sheetViews>
  <sheetFormatPr defaultRowHeight="15" x14ac:dyDescent="0.25"/>
  <sheetData>
    <row r="1" spans="1:3" x14ac:dyDescent="0.25">
      <c r="A1" t="s">
        <v>2</v>
      </c>
      <c r="B1" t="s">
        <v>28</v>
      </c>
      <c r="C1">
        <v>137.19</v>
      </c>
    </row>
    <row r="2" spans="1:3" x14ac:dyDescent="0.25">
      <c r="B2" t="s">
        <v>3</v>
      </c>
      <c r="C2">
        <v>84.742000000000004</v>
      </c>
    </row>
    <row r="3" spans="1:3" x14ac:dyDescent="0.25">
      <c r="B3" t="s">
        <v>4</v>
      </c>
      <c r="C3">
        <v>26.920999999999999</v>
      </c>
    </row>
    <row r="4" spans="1:3" x14ac:dyDescent="0.25">
      <c r="B4" t="s">
        <v>5</v>
      </c>
      <c r="C4">
        <v>76.7</v>
      </c>
    </row>
    <row r="5" spans="1:3" x14ac:dyDescent="0.25">
      <c r="B5" t="s">
        <v>6</v>
      </c>
      <c r="C5">
        <v>18.728000000000002</v>
      </c>
    </row>
    <row r="6" spans="1:3" x14ac:dyDescent="0.25">
      <c r="B6" t="s">
        <v>22</v>
      </c>
      <c r="C6">
        <v>79.2</v>
      </c>
    </row>
    <row r="7" spans="1:3" x14ac:dyDescent="0.25">
      <c r="B7" t="s">
        <v>23</v>
      </c>
      <c r="C7">
        <v>93.541958399999999</v>
      </c>
    </row>
    <row r="8" spans="1:3" x14ac:dyDescent="0.25">
      <c r="B8" t="s">
        <v>17</v>
      </c>
      <c r="C8" t="s">
        <v>16</v>
      </c>
    </row>
    <row r="9" spans="1:3" x14ac:dyDescent="0.25">
      <c r="B9" t="s">
        <v>20</v>
      </c>
      <c r="C9">
        <v>147.52000000000001</v>
      </c>
    </row>
    <row r="10" spans="1:3" x14ac:dyDescent="0.25">
      <c r="B10" t="s">
        <v>18</v>
      </c>
      <c r="C10">
        <v>13.388999999999999</v>
      </c>
    </row>
    <row r="11" spans="1:3" x14ac:dyDescent="0.25">
      <c r="B11" t="s">
        <v>19</v>
      </c>
      <c r="C11">
        <v>93.541958399999999</v>
      </c>
    </row>
    <row r="12" spans="1:3" x14ac:dyDescent="0.25">
      <c r="B12" t="s">
        <v>14</v>
      </c>
      <c r="C12">
        <v>771.47391679999998</v>
      </c>
    </row>
    <row r="13" spans="1:3" x14ac:dyDescent="0.25">
      <c r="A13" t="s">
        <v>8</v>
      </c>
      <c r="B13" t="s">
        <v>9</v>
      </c>
      <c r="C13">
        <v>8</v>
      </c>
    </row>
    <row r="14" spans="1:3" x14ac:dyDescent="0.25">
      <c r="B14" t="s">
        <v>10</v>
      </c>
      <c r="C14">
        <v>62.93</v>
      </c>
    </row>
    <row r="15" spans="1:3" x14ac:dyDescent="0.25">
      <c r="B15" t="s">
        <v>7</v>
      </c>
      <c r="C15">
        <v>70.930000000000007</v>
      </c>
    </row>
    <row r="16" spans="1:3" x14ac:dyDescent="0.25">
      <c r="A16" t="s">
        <v>11</v>
      </c>
      <c r="B16" t="s">
        <v>0</v>
      </c>
      <c r="C16">
        <v>29</v>
      </c>
    </row>
    <row r="17" spans="1:3" x14ac:dyDescent="0.25">
      <c r="B17" t="s">
        <v>12</v>
      </c>
      <c r="C17">
        <v>116.89</v>
      </c>
    </row>
    <row r="18" spans="1:3" x14ac:dyDescent="0.25">
      <c r="B18" t="s">
        <v>7</v>
      </c>
      <c r="C18">
        <v>145.88999999999999</v>
      </c>
    </row>
    <row r="19" spans="1:3" x14ac:dyDescent="0.25">
      <c r="A19" t="s">
        <v>13</v>
      </c>
      <c r="C19">
        <v>988.29391680000003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pane xSplit="1" topLeftCell="B1" activePane="topRight" state="frozen"/>
      <selection pane="topRight" activeCell="A2" sqref="A2:A14"/>
    </sheetView>
  </sheetViews>
  <sheetFormatPr defaultRowHeight="20.100000000000001" customHeight="1" x14ac:dyDescent="0.25"/>
  <cols>
    <col min="2" max="2" width="13.7109375" customWidth="1"/>
    <col min="4" max="4" width="13.7109375" bestFit="1" customWidth="1"/>
    <col min="5" max="5" width="13.7109375" customWidth="1"/>
    <col min="6" max="6" width="11" bestFit="1" customWidth="1"/>
    <col min="8" max="8" width="11.5703125" bestFit="1" customWidth="1"/>
    <col min="9" max="11" width="12" bestFit="1" customWidth="1"/>
  </cols>
  <sheetData>
    <row r="1" spans="1:14" s="19" customFormat="1" ht="47.25" customHeight="1" x14ac:dyDescent="0.25">
      <c r="A1" s="120" t="s">
        <v>1</v>
      </c>
      <c r="B1" s="120"/>
      <c r="C1" s="120" t="s">
        <v>110</v>
      </c>
      <c r="D1" s="120"/>
      <c r="E1" s="72" t="s">
        <v>112</v>
      </c>
      <c r="F1" s="72" t="s">
        <v>113</v>
      </c>
    </row>
    <row r="2" spans="1:14" ht="20.100000000000001" customHeight="1" x14ac:dyDescent="0.25">
      <c r="A2" s="129" t="s">
        <v>2</v>
      </c>
      <c r="B2" s="9" t="s">
        <v>28</v>
      </c>
      <c r="C2" s="14">
        <v>1600</v>
      </c>
      <c r="D2" s="14" t="s">
        <v>30</v>
      </c>
      <c r="E2" s="14">
        <v>7.3525359999999997</v>
      </c>
      <c r="F2" s="73">
        <v>117.640576</v>
      </c>
      <c r="H2" s="71"/>
    </row>
    <row r="3" spans="1:14" ht="20.100000000000001" customHeight="1" x14ac:dyDescent="0.25">
      <c r="A3" s="129"/>
      <c r="B3" s="9" t="s">
        <v>3</v>
      </c>
      <c r="C3" s="14">
        <v>500</v>
      </c>
      <c r="D3" s="14" t="s">
        <v>31</v>
      </c>
      <c r="E3" s="14">
        <v>11.208202</v>
      </c>
      <c r="F3" s="73">
        <v>56.04101</v>
      </c>
      <c r="G3" s="19"/>
      <c r="H3" s="71"/>
    </row>
    <row r="4" spans="1:14" ht="20.100000000000001" customHeight="1" x14ac:dyDescent="0.25">
      <c r="A4" s="129"/>
      <c r="B4" s="9" t="s">
        <v>4</v>
      </c>
      <c r="C4" s="14">
        <v>840</v>
      </c>
      <c r="D4" s="14" t="s">
        <v>32</v>
      </c>
      <c r="E4" s="14">
        <v>2.0857220000000001</v>
      </c>
      <c r="F4" s="73">
        <v>17.5200648</v>
      </c>
      <c r="H4" s="71"/>
    </row>
    <row r="5" spans="1:14" ht="20.100000000000001" customHeight="1" x14ac:dyDescent="0.25">
      <c r="A5" s="129"/>
      <c r="B5" s="9" t="s">
        <v>5</v>
      </c>
      <c r="C5" s="14">
        <v>1000</v>
      </c>
      <c r="D5" s="14" t="s">
        <v>33</v>
      </c>
      <c r="E5" s="14">
        <v>6.572241</v>
      </c>
      <c r="F5" s="73">
        <v>65.722409999999996</v>
      </c>
      <c r="H5" s="71"/>
    </row>
    <row r="6" spans="1:14" ht="20.100000000000001" customHeight="1" x14ac:dyDescent="0.25">
      <c r="A6" s="129"/>
      <c r="B6" s="9" t="s">
        <v>6</v>
      </c>
      <c r="C6" s="14">
        <v>1500</v>
      </c>
      <c r="D6" s="14" t="s">
        <v>34</v>
      </c>
      <c r="E6" s="14">
        <v>0.61295500000000003</v>
      </c>
      <c r="F6" s="73">
        <v>9.1943249999999992</v>
      </c>
      <c r="H6" s="71"/>
    </row>
    <row r="7" spans="1:14" ht="20.100000000000001" customHeight="1" x14ac:dyDescent="0.25">
      <c r="A7" s="129"/>
      <c r="B7" s="9" t="s">
        <v>22</v>
      </c>
      <c r="C7" s="14">
        <v>660</v>
      </c>
      <c r="D7" s="14" t="s">
        <v>56</v>
      </c>
      <c r="E7" s="14">
        <v>0.89910400000000001</v>
      </c>
      <c r="F7" s="73">
        <v>5.9340864</v>
      </c>
      <c r="H7" s="71"/>
    </row>
    <row r="8" spans="1:14" ht="20.100000000000001" customHeight="1" x14ac:dyDescent="0.25">
      <c r="A8" s="129"/>
      <c r="B8" s="9" t="s">
        <v>23</v>
      </c>
      <c r="C8" s="14">
        <v>1320</v>
      </c>
      <c r="D8" s="14" t="s">
        <v>35</v>
      </c>
      <c r="E8" s="14">
        <v>1.294454</v>
      </c>
      <c r="F8" s="73">
        <v>17.086792800000001</v>
      </c>
      <c r="H8" s="71"/>
    </row>
    <row r="9" spans="1:14" ht="20.100000000000001" customHeight="1" x14ac:dyDescent="0.25">
      <c r="A9" s="129"/>
      <c r="B9" s="9" t="s">
        <v>111</v>
      </c>
      <c r="C9" s="14">
        <v>500</v>
      </c>
      <c r="D9" s="14" t="s">
        <v>31</v>
      </c>
      <c r="E9" s="14"/>
      <c r="F9" s="73">
        <v>50</v>
      </c>
      <c r="H9" s="71"/>
    </row>
    <row r="10" spans="1:14" ht="20.100000000000001" customHeight="1" x14ac:dyDescent="0.25">
      <c r="A10" s="129"/>
      <c r="B10" s="9" t="s">
        <v>116</v>
      </c>
      <c r="C10" s="14">
        <v>1600</v>
      </c>
      <c r="D10" s="14" t="s">
        <v>42</v>
      </c>
      <c r="E10" s="14">
        <v>9.3034049999999997</v>
      </c>
      <c r="F10" s="73">
        <v>148.85448</v>
      </c>
      <c r="H10" s="71"/>
    </row>
    <row r="11" spans="1:14" ht="20.100000000000001" customHeight="1" x14ac:dyDescent="0.25">
      <c r="A11" s="129"/>
      <c r="B11" s="9" t="s">
        <v>115</v>
      </c>
      <c r="C11" s="14">
        <v>390</v>
      </c>
      <c r="D11" s="14" t="s">
        <v>36</v>
      </c>
      <c r="E11" s="14">
        <v>0.71569199999999999</v>
      </c>
      <c r="F11" s="73">
        <v>2.7911988000000001</v>
      </c>
      <c r="H11" s="71"/>
    </row>
    <row r="12" spans="1:14" ht="20.100000000000001" customHeight="1" x14ac:dyDescent="0.25">
      <c r="A12" s="129"/>
      <c r="B12" s="9" t="s">
        <v>19</v>
      </c>
      <c r="C12" s="14">
        <v>1980</v>
      </c>
      <c r="D12" s="14" t="s">
        <v>37</v>
      </c>
      <c r="E12" s="14">
        <v>1.6450640000000001</v>
      </c>
      <c r="F12" s="73">
        <v>32.572267199999999</v>
      </c>
      <c r="H12" s="71"/>
    </row>
    <row r="13" spans="1:14" ht="20.100000000000001" customHeight="1" x14ac:dyDescent="0.25">
      <c r="A13" s="129"/>
      <c r="B13" s="9" t="s">
        <v>119</v>
      </c>
      <c r="C13" s="14">
        <v>660</v>
      </c>
      <c r="D13" s="14" t="s">
        <v>37</v>
      </c>
      <c r="E13" s="14">
        <v>26.726199000000001</v>
      </c>
      <c r="F13" s="73">
        <v>176.3929134</v>
      </c>
      <c r="H13" s="71">
        <f>+F13*0.85*365*24</f>
        <v>1313421.6331763999</v>
      </c>
      <c r="I13">
        <f>+H13*1000</f>
        <v>1313421633.1763999</v>
      </c>
      <c r="J13" s="75">
        <f>I13/1000000</f>
        <v>1313.4216331763998</v>
      </c>
      <c r="K13">
        <f>+I13*4.6</f>
        <v>6041739512.6114397</v>
      </c>
      <c r="L13" s="75">
        <f>+K13/10000000</f>
        <v>604.173951261144</v>
      </c>
      <c r="N13" s="75">
        <f>+L13*10/J13</f>
        <v>4.6000000000000005</v>
      </c>
    </row>
    <row r="14" spans="1:14" ht="20.100000000000001" customHeight="1" x14ac:dyDescent="0.25">
      <c r="A14" s="129"/>
      <c r="B14" s="10" t="s">
        <v>14</v>
      </c>
      <c r="C14" s="13">
        <f>SUM(C2:C13)</f>
        <v>12550</v>
      </c>
      <c r="D14" s="13" t="s">
        <v>16</v>
      </c>
      <c r="E14" s="13" t="s">
        <v>16</v>
      </c>
      <c r="F14" s="27">
        <f>SUM(F2:F13)</f>
        <v>699.7501244</v>
      </c>
      <c r="H14" s="71"/>
      <c r="J14" s="75"/>
      <c r="L14" s="75"/>
    </row>
    <row r="15" spans="1:14" ht="20.100000000000001" customHeight="1" x14ac:dyDescent="0.25">
      <c r="A15" s="129" t="s">
        <v>8</v>
      </c>
      <c r="B15" s="9" t="s">
        <v>9</v>
      </c>
      <c r="C15" s="14">
        <v>60</v>
      </c>
      <c r="D15" s="14" t="s">
        <v>16</v>
      </c>
      <c r="E15" s="14">
        <v>12.981849</v>
      </c>
      <c r="F15" s="53">
        <v>7.7891094000000001</v>
      </c>
      <c r="H15" s="71"/>
      <c r="J15" s="75"/>
      <c r="L15" s="75"/>
    </row>
    <row r="16" spans="1:14" ht="20.100000000000001" customHeight="1" x14ac:dyDescent="0.25">
      <c r="A16" s="129"/>
      <c r="B16" s="9" t="s">
        <v>117</v>
      </c>
      <c r="C16" s="14">
        <v>510</v>
      </c>
      <c r="D16" s="14" t="s">
        <v>16</v>
      </c>
      <c r="E16" s="14">
        <v>11.949087</v>
      </c>
      <c r="F16" s="53">
        <v>60.9403437</v>
      </c>
      <c r="H16" s="71"/>
      <c r="J16" s="75"/>
      <c r="L16" s="75"/>
    </row>
    <row r="17" spans="1:14" ht="20.100000000000001" customHeight="1" x14ac:dyDescent="0.25">
      <c r="A17" s="129"/>
      <c r="B17" s="10" t="s">
        <v>7</v>
      </c>
      <c r="C17" s="13">
        <f>SUM(C15:C16)</f>
        <v>570</v>
      </c>
      <c r="D17" s="13" t="s">
        <v>16</v>
      </c>
      <c r="E17" s="13"/>
      <c r="F17" s="27">
        <f>SUM(F15:F16)</f>
        <v>68.729453100000001</v>
      </c>
      <c r="H17" s="71"/>
      <c r="J17" s="75"/>
      <c r="L17" s="75"/>
    </row>
    <row r="18" spans="1:14" ht="20.100000000000001" customHeight="1" x14ac:dyDescent="0.25">
      <c r="A18" s="129" t="s">
        <v>11</v>
      </c>
      <c r="B18" s="9" t="s">
        <v>0</v>
      </c>
      <c r="C18" s="14">
        <v>270</v>
      </c>
      <c r="D18" s="14" t="s">
        <v>16</v>
      </c>
      <c r="E18" s="14">
        <v>10.220548000000001</v>
      </c>
      <c r="F18" s="53">
        <v>27.595479600000004</v>
      </c>
      <c r="H18" s="71"/>
      <c r="J18" s="75"/>
      <c r="L18" s="75"/>
    </row>
    <row r="19" spans="1:14" ht="20.100000000000001" customHeight="1" x14ac:dyDescent="0.25">
      <c r="A19" s="129"/>
      <c r="B19" s="9" t="s">
        <v>12</v>
      </c>
      <c r="C19" s="14">
        <v>1020</v>
      </c>
      <c r="D19" s="14" t="s">
        <v>16</v>
      </c>
      <c r="E19" s="14">
        <v>11.46</v>
      </c>
      <c r="F19" s="53">
        <v>116.89200000000001</v>
      </c>
      <c r="H19" s="71"/>
      <c r="J19" s="75"/>
      <c r="L19" s="75"/>
    </row>
    <row r="20" spans="1:14" ht="20.100000000000001" customHeight="1" x14ac:dyDescent="0.25">
      <c r="A20" s="129"/>
      <c r="B20" s="9" t="s">
        <v>114</v>
      </c>
      <c r="C20" s="14">
        <v>60</v>
      </c>
      <c r="D20" s="14"/>
      <c r="E20" s="14">
        <v>0.81978300000000004</v>
      </c>
      <c r="F20" s="53">
        <v>0.49186980000000008</v>
      </c>
      <c r="H20" s="71">
        <f>+F20*0.85*365*24</f>
        <v>3662.4625308000004</v>
      </c>
      <c r="I20">
        <f>+H20*1000</f>
        <v>3662462.5308000003</v>
      </c>
      <c r="J20" s="75">
        <f>I20/1000000</f>
        <v>3.6624625308000005</v>
      </c>
      <c r="K20">
        <f>+I20*2.5</f>
        <v>9156156.3270000014</v>
      </c>
      <c r="L20" s="75">
        <f>+K20/10000000</f>
        <v>0.91561563270000013</v>
      </c>
      <c r="N20" s="75">
        <f>+L20*10/J20</f>
        <v>2.5</v>
      </c>
    </row>
    <row r="21" spans="1:14" ht="20.100000000000001" customHeight="1" x14ac:dyDescent="0.25">
      <c r="A21" s="129"/>
      <c r="B21" s="9" t="s">
        <v>118</v>
      </c>
      <c r="C21" s="14">
        <v>720</v>
      </c>
      <c r="D21" s="14"/>
      <c r="E21" s="14">
        <v>1.180823</v>
      </c>
      <c r="F21" s="53">
        <v>8.5019255999999999</v>
      </c>
      <c r="H21" s="71">
        <f>+F21*0.85*365*24</f>
        <v>63305.338017599992</v>
      </c>
      <c r="I21">
        <f>+H21*1000</f>
        <v>63305338.017599992</v>
      </c>
      <c r="J21" s="75">
        <f>I21/1000000</f>
        <v>63.305338017599993</v>
      </c>
      <c r="K21">
        <f>+I21*4.12</f>
        <v>260817992.63251197</v>
      </c>
      <c r="L21" s="75">
        <f>+K21/10000000</f>
        <v>26.081799263251199</v>
      </c>
      <c r="N21" s="75">
        <f>+L21*10/J21</f>
        <v>4.12</v>
      </c>
    </row>
    <row r="22" spans="1:14" ht="20.100000000000001" customHeight="1" x14ac:dyDescent="0.25">
      <c r="A22" s="129"/>
      <c r="B22" s="10" t="s">
        <v>7</v>
      </c>
      <c r="C22" s="13">
        <f>SUM(C18:C21)</f>
        <v>2070</v>
      </c>
      <c r="D22" s="13" t="s">
        <v>16</v>
      </c>
      <c r="E22" s="13" t="s">
        <v>16</v>
      </c>
      <c r="F22" s="27">
        <f>SUM(F18:F21)</f>
        <v>153.48127500000001</v>
      </c>
      <c r="H22" s="71"/>
    </row>
    <row r="23" spans="1:14" ht="20.100000000000001" customHeight="1" x14ac:dyDescent="0.25">
      <c r="A23" s="120" t="s">
        <v>13</v>
      </c>
      <c r="B23" s="120"/>
      <c r="C23" s="13" t="s">
        <v>16</v>
      </c>
      <c r="D23" s="13" t="s">
        <v>16</v>
      </c>
      <c r="E23" s="13" t="s">
        <v>16</v>
      </c>
      <c r="F23" s="27">
        <f>F22+F17+F14</f>
        <v>921.96085249999999</v>
      </c>
      <c r="H23" s="71"/>
    </row>
  </sheetData>
  <mergeCells count="6">
    <mergeCell ref="A2:A14"/>
    <mergeCell ref="A15:A17"/>
    <mergeCell ref="A18:A22"/>
    <mergeCell ref="A23:B23"/>
    <mergeCell ref="C1:D1"/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3" sqref="E3:E19"/>
    </sheetView>
  </sheetViews>
  <sheetFormatPr defaultRowHeight="18" customHeight="1" x14ac:dyDescent="0.25"/>
  <cols>
    <col min="2" max="2" width="19.42578125" bestFit="1" customWidth="1"/>
    <col min="3" max="3" width="6.7109375" bestFit="1" customWidth="1"/>
    <col min="4" max="4" width="13.7109375" bestFit="1" customWidth="1"/>
    <col min="5" max="5" width="9.5703125" bestFit="1" customWidth="1"/>
    <col min="6" max="7" width="13.7109375" customWidth="1"/>
    <col min="8" max="8" width="10.7109375" bestFit="1" customWidth="1"/>
    <col min="9" max="9" width="9.140625" bestFit="1" customWidth="1"/>
    <col min="10" max="10" width="2.85546875" bestFit="1" customWidth="1"/>
    <col min="11" max="11" width="5.140625" bestFit="1" customWidth="1"/>
    <col min="12" max="12" width="9.28515625" bestFit="1" customWidth="1"/>
    <col min="13" max="13" width="5" bestFit="1" customWidth="1"/>
    <col min="14" max="14" width="7.28515625" bestFit="1" customWidth="1"/>
    <col min="15" max="15" width="9.28515625" bestFit="1" customWidth="1"/>
    <col min="16" max="16" width="9.5703125" bestFit="1" customWidth="1"/>
    <col min="17" max="17" width="6.140625" bestFit="1" customWidth="1"/>
    <col min="18" max="18" width="2.85546875" bestFit="1" customWidth="1"/>
    <col min="19" max="19" width="5.140625" bestFit="1" customWidth="1"/>
    <col min="20" max="20" width="9.28515625" bestFit="1" customWidth="1"/>
    <col min="21" max="21" width="5" bestFit="1" customWidth="1"/>
    <col min="22" max="22" width="7.28515625" bestFit="1" customWidth="1"/>
    <col min="23" max="23" width="9.28515625" bestFit="1" customWidth="1"/>
    <col min="24" max="24" width="9.5703125" bestFit="1" customWidth="1"/>
    <col min="25" max="25" width="7.28515625" bestFit="1" customWidth="1"/>
    <col min="26" max="27" width="6.140625" bestFit="1" customWidth="1"/>
    <col min="28" max="28" width="9.28515625" bestFit="1" customWidth="1"/>
    <col min="29" max="29" width="10.7109375" bestFit="1" customWidth="1"/>
    <col min="30" max="30" width="11.85546875" bestFit="1" customWidth="1"/>
    <col min="31" max="31" width="10.7109375" bestFit="1" customWidth="1"/>
    <col min="32" max="32" width="11.85546875" bestFit="1" customWidth="1"/>
    <col min="33" max="33" width="10.7109375" bestFit="1" customWidth="1"/>
    <col min="34" max="34" width="7.28515625" bestFit="1" customWidth="1"/>
    <col min="35" max="35" width="14.28515625" customWidth="1"/>
    <col min="36" max="36" width="16.140625" customWidth="1"/>
    <col min="37" max="37" width="13.5703125" customWidth="1"/>
    <col min="38" max="38" width="13" customWidth="1"/>
    <col min="39" max="39" width="13.5703125" customWidth="1"/>
    <col min="40" max="40" width="13" customWidth="1"/>
    <col min="41" max="41" width="13.5703125" customWidth="1"/>
    <col min="42" max="42" width="13" customWidth="1"/>
    <col min="43" max="43" width="12.140625" customWidth="1"/>
    <col min="44" max="44" width="12.42578125" customWidth="1"/>
  </cols>
  <sheetData>
    <row r="1" spans="1:44" s="25" customFormat="1" ht="47.25" x14ac:dyDescent="0.25">
      <c r="A1" s="120" t="s">
        <v>1</v>
      </c>
      <c r="B1" s="120"/>
      <c r="C1" s="120" t="s">
        <v>27</v>
      </c>
      <c r="D1" s="120"/>
      <c r="E1" s="118" t="s">
        <v>109</v>
      </c>
      <c r="F1" s="131"/>
      <c r="G1" s="119"/>
      <c r="H1" s="120" t="s">
        <v>26</v>
      </c>
      <c r="I1" s="120"/>
      <c r="J1" s="120" t="s">
        <v>38</v>
      </c>
      <c r="K1" s="120"/>
      <c r="L1" s="120"/>
      <c r="M1" s="120" t="s">
        <v>41</v>
      </c>
      <c r="N1" s="120"/>
      <c r="O1" s="120"/>
      <c r="P1" s="120" t="s">
        <v>44</v>
      </c>
      <c r="Q1" s="120"/>
      <c r="R1" s="120" t="s">
        <v>45</v>
      </c>
      <c r="S1" s="120"/>
      <c r="T1" s="120"/>
      <c r="U1" s="120" t="s">
        <v>46</v>
      </c>
      <c r="V1" s="120"/>
      <c r="W1" s="120"/>
      <c r="X1" s="120" t="s">
        <v>49</v>
      </c>
      <c r="Y1" s="120"/>
      <c r="Z1" s="120" t="s">
        <v>50</v>
      </c>
      <c r="AA1" s="120"/>
      <c r="AB1" s="120"/>
      <c r="AC1" s="120" t="s">
        <v>52</v>
      </c>
      <c r="AD1" s="120"/>
      <c r="AE1" s="120" t="s">
        <v>53</v>
      </c>
      <c r="AF1" s="120"/>
      <c r="AG1" s="120" t="s">
        <v>54</v>
      </c>
      <c r="AH1" s="120"/>
      <c r="AI1" s="120" t="s">
        <v>55</v>
      </c>
      <c r="AJ1" s="120"/>
      <c r="AK1" s="120" t="s">
        <v>85</v>
      </c>
      <c r="AL1" s="120"/>
      <c r="AM1" s="120" t="s">
        <v>102</v>
      </c>
      <c r="AN1" s="120"/>
      <c r="AO1" s="120" t="s">
        <v>104</v>
      </c>
      <c r="AP1" s="120"/>
      <c r="AQ1" s="24" t="s">
        <v>71</v>
      </c>
      <c r="AR1" s="24" t="s">
        <v>72</v>
      </c>
    </row>
    <row r="2" spans="1:44" s="25" customFormat="1" ht="18" customHeight="1" x14ac:dyDescent="0.25">
      <c r="A2" s="120"/>
      <c r="B2" s="120"/>
      <c r="C2" s="13" t="s">
        <v>25</v>
      </c>
      <c r="D2" s="13" t="s">
        <v>29</v>
      </c>
      <c r="E2" s="13" t="s">
        <v>27</v>
      </c>
      <c r="F2" s="13" t="s">
        <v>24</v>
      </c>
      <c r="G2" s="13" t="s">
        <v>25</v>
      </c>
      <c r="H2" s="13" t="s">
        <v>24</v>
      </c>
      <c r="I2" s="13" t="s">
        <v>25</v>
      </c>
      <c r="J2" s="13" t="s">
        <v>24</v>
      </c>
      <c r="K2" s="13" t="s">
        <v>25</v>
      </c>
      <c r="L2" s="23" t="s">
        <v>39</v>
      </c>
      <c r="M2" s="13" t="s">
        <v>24</v>
      </c>
      <c r="N2" s="13" t="s">
        <v>25</v>
      </c>
      <c r="O2" s="23" t="s">
        <v>39</v>
      </c>
      <c r="P2" s="13" t="s">
        <v>24</v>
      </c>
      <c r="Q2" s="13" t="s">
        <v>25</v>
      </c>
      <c r="R2" s="13" t="s">
        <v>24</v>
      </c>
      <c r="S2" s="13" t="s">
        <v>25</v>
      </c>
      <c r="T2" s="23" t="s">
        <v>39</v>
      </c>
      <c r="U2" s="13" t="s">
        <v>24</v>
      </c>
      <c r="V2" s="13" t="s">
        <v>25</v>
      </c>
      <c r="W2" s="23" t="s">
        <v>39</v>
      </c>
      <c r="X2" s="13" t="s">
        <v>24</v>
      </c>
      <c r="Y2" s="13" t="s">
        <v>25</v>
      </c>
      <c r="Z2" s="13" t="s">
        <v>24</v>
      </c>
      <c r="AA2" s="13" t="s">
        <v>25</v>
      </c>
      <c r="AB2" s="23" t="s">
        <v>39</v>
      </c>
      <c r="AC2" s="13" t="s">
        <v>24</v>
      </c>
      <c r="AD2" s="13" t="s">
        <v>25</v>
      </c>
      <c r="AE2" s="13" t="s">
        <v>24</v>
      </c>
      <c r="AF2" s="13" t="s">
        <v>25</v>
      </c>
      <c r="AG2" s="13" t="s">
        <v>24</v>
      </c>
      <c r="AH2" s="13" t="s">
        <v>25</v>
      </c>
      <c r="AI2" s="13" t="s">
        <v>24</v>
      </c>
      <c r="AJ2" s="13" t="s">
        <v>25</v>
      </c>
      <c r="AK2" s="13" t="s">
        <v>24</v>
      </c>
      <c r="AL2" s="13" t="s">
        <v>25</v>
      </c>
      <c r="AM2" s="13" t="s">
        <v>24</v>
      </c>
      <c r="AN2" s="13" t="s">
        <v>25</v>
      </c>
      <c r="AO2" s="13" t="s">
        <v>24</v>
      </c>
      <c r="AP2" s="13" t="s">
        <v>25</v>
      </c>
      <c r="AQ2" s="13" t="s">
        <v>25</v>
      </c>
      <c r="AR2" s="13" t="s">
        <v>25</v>
      </c>
    </row>
    <row r="3" spans="1:44" ht="18" customHeight="1" x14ac:dyDescent="0.25">
      <c r="A3" s="129" t="s">
        <v>2</v>
      </c>
      <c r="B3" s="14" t="s">
        <v>28</v>
      </c>
      <c r="C3" s="14">
        <v>1600</v>
      </c>
      <c r="D3" s="14" t="s">
        <v>30</v>
      </c>
      <c r="E3" s="53">
        <v>1496.5</v>
      </c>
      <c r="F3" s="14">
        <v>8.5742919999999998</v>
      </c>
      <c r="G3" s="11">
        <f>+E3*F3/100</f>
        <v>128.31427977999999</v>
      </c>
      <c r="H3" s="14">
        <v>8.5742919999999998</v>
      </c>
      <c r="I3" s="11">
        <v>137.18899999999999</v>
      </c>
      <c r="J3" s="14" t="s">
        <v>16</v>
      </c>
      <c r="K3" s="14" t="s">
        <v>16</v>
      </c>
      <c r="L3" s="122" t="s">
        <v>40</v>
      </c>
      <c r="M3" s="14" t="s">
        <v>16</v>
      </c>
      <c r="N3" s="14" t="s">
        <v>16</v>
      </c>
      <c r="O3" s="122" t="s">
        <v>43</v>
      </c>
      <c r="P3" s="14" t="s">
        <v>16</v>
      </c>
      <c r="Q3" s="11" t="s">
        <v>16</v>
      </c>
      <c r="R3" s="14" t="s">
        <v>16</v>
      </c>
      <c r="S3" s="14" t="s">
        <v>16</v>
      </c>
      <c r="T3" s="122" t="s">
        <v>47</v>
      </c>
      <c r="U3" s="14" t="s">
        <v>16</v>
      </c>
      <c r="V3" s="14" t="s">
        <v>16</v>
      </c>
      <c r="W3" s="122" t="s">
        <v>48</v>
      </c>
      <c r="X3" s="14">
        <v>8.5742919999999998</v>
      </c>
      <c r="Y3" s="11">
        <v>137.19</v>
      </c>
      <c r="Z3" s="14" t="s">
        <v>16</v>
      </c>
      <c r="AA3" s="14" t="s">
        <v>16</v>
      </c>
      <c r="AB3" s="122" t="s">
        <v>51</v>
      </c>
      <c r="AC3" s="14">
        <v>8.5742919999999998</v>
      </c>
      <c r="AD3" s="11">
        <v>137.19</v>
      </c>
      <c r="AE3" s="14">
        <v>8.5742919999999998</v>
      </c>
      <c r="AF3" s="11">
        <v>137.19</v>
      </c>
      <c r="AG3" s="42">
        <v>8.5742919999999998</v>
      </c>
      <c r="AH3" s="43">
        <v>137.19</v>
      </c>
      <c r="AI3" s="14" t="s">
        <v>16</v>
      </c>
      <c r="AJ3" s="14" t="s">
        <v>16</v>
      </c>
      <c r="AK3" s="14" t="s">
        <v>16</v>
      </c>
      <c r="AL3" s="14" t="s">
        <v>16</v>
      </c>
      <c r="AM3" s="14" t="s">
        <v>16</v>
      </c>
      <c r="AN3" s="14" t="s">
        <v>16</v>
      </c>
      <c r="AO3" s="14" t="s">
        <v>16</v>
      </c>
      <c r="AP3" s="14" t="s">
        <v>16</v>
      </c>
      <c r="AQ3" s="6">
        <v>85</v>
      </c>
      <c r="AR3" s="20">
        <v>85</v>
      </c>
    </row>
    <row r="4" spans="1:44" ht="18" customHeight="1" x14ac:dyDescent="0.25">
      <c r="A4" s="129"/>
      <c r="B4" s="14" t="s">
        <v>3</v>
      </c>
      <c r="C4" s="14">
        <v>500</v>
      </c>
      <c r="D4" s="14" t="s">
        <v>31</v>
      </c>
      <c r="E4" s="53">
        <v>471.25</v>
      </c>
      <c r="F4" s="14">
        <v>16.948474000000001</v>
      </c>
      <c r="G4" s="11">
        <f t="shared" ref="G4:G38" si="0">+E4*F4/100</f>
        <v>79.869683725000002</v>
      </c>
      <c r="H4" s="14">
        <v>16.948474000000001</v>
      </c>
      <c r="I4" s="11">
        <v>84.742000000000004</v>
      </c>
      <c r="J4" s="14" t="s">
        <v>16</v>
      </c>
      <c r="K4" s="14" t="s">
        <v>16</v>
      </c>
      <c r="L4" s="122"/>
      <c r="M4" s="14" t="s">
        <v>16</v>
      </c>
      <c r="N4" s="14" t="s">
        <v>16</v>
      </c>
      <c r="O4" s="122"/>
      <c r="P4" s="14" t="s">
        <v>16</v>
      </c>
      <c r="Q4" s="11" t="s">
        <v>16</v>
      </c>
      <c r="R4" s="14" t="s">
        <v>16</v>
      </c>
      <c r="S4" s="14" t="s">
        <v>16</v>
      </c>
      <c r="T4" s="122"/>
      <c r="U4" s="14" t="s">
        <v>16</v>
      </c>
      <c r="V4" s="14" t="s">
        <v>16</v>
      </c>
      <c r="W4" s="122"/>
      <c r="X4" s="14" t="s">
        <v>16</v>
      </c>
      <c r="Y4" s="11" t="s">
        <v>16</v>
      </c>
      <c r="Z4" s="14" t="s">
        <v>16</v>
      </c>
      <c r="AA4" s="14" t="s">
        <v>16</v>
      </c>
      <c r="AB4" s="122"/>
      <c r="AC4" s="14">
        <v>10.448473999999999</v>
      </c>
      <c r="AD4" s="11">
        <v>52.241999999999997</v>
      </c>
      <c r="AE4" s="14">
        <v>16.948474000000001</v>
      </c>
      <c r="AF4" s="11">
        <v>84.742000000000004</v>
      </c>
      <c r="AG4" s="14">
        <v>10.448473999999999</v>
      </c>
      <c r="AH4" s="11">
        <v>52.241999999999997</v>
      </c>
      <c r="AI4" s="14" t="s">
        <v>16</v>
      </c>
      <c r="AJ4" s="14" t="s">
        <v>16</v>
      </c>
      <c r="AK4" s="44">
        <v>0.1</v>
      </c>
      <c r="AL4" s="42">
        <v>50</v>
      </c>
      <c r="AM4" s="31"/>
      <c r="AN4" s="14"/>
      <c r="AO4" s="31"/>
      <c r="AP4" s="14"/>
      <c r="AQ4" s="6">
        <v>45</v>
      </c>
      <c r="AR4" s="20">
        <v>45</v>
      </c>
    </row>
    <row r="5" spans="1:44" ht="18" customHeight="1" x14ac:dyDescent="0.25">
      <c r="A5" s="129"/>
      <c r="B5" s="14" t="s">
        <v>4</v>
      </c>
      <c r="C5" s="14">
        <v>840</v>
      </c>
      <c r="D5" s="14" t="s">
        <v>32</v>
      </c>
      <c r="E5" s="53">
        <v>764.4</v>
      </c>
      <c r="F5" s="14">
        <v>3.2007509999999999</v>
      </c>
      <c r="G5" s="11">
        <f t="shared" si="0"/>
        <v>24.466540643999998</v>
      </c>
      <c r="H5" s="14">
        <v>3.2007509999999999</v>
      </c>
      <c r="I5" s="11">
        <v>26.885999999999999</v>
      </c>
      <c r="J5" s="14" t="s">
        <v>16</v>
      </c>
      <c r="K5" s="14" t="s">
        <v>16</v>
      </c>
      <c r="L5" s="122"/>
      <c r="M5" s="14" t="s">
        <v>16</v>
      </c>
      <c r="N5" s="14" t="s">
        <v>16</v>
      </c>
      <c r="O5" s="122"/>
      <c r="P5" s="14">
        <v>3.2049219999999998</v>
      </c>
      <c r="Q5" s="11">
        <v>26.920999999999999</v>
      </c>
      <c r="R5" s="14" t="s">
        <v>16</v>
      </c>
      <c r="S5" s="14" t="s">
        <v>16</v>
      </c>
      <c r="T5" s="122"/>
      <c r="U5" s="14" t="s">
        <v>16</v>
      </c>
      <c r="V5" s="14" t="s">
        <v>16</v>
      </c>
      <c r="W5" s="122"/>
      <c r="X5" s="14">
        <v>3.2049219999999998</v>
      </c>
      <c r="Y5" s="11">
        <v>26.920999999999999</v>
      </c>
      <c r="Z5" s="14" t="s">
        <v>16</v>
      </c>
      <c r="AA5" s="14" t="s">
        <v>16</v>
      </c>
      <c r="AB5" s="122"/>
      <c r="AC5" s="14">
        <v>3.2049219999999998</v>
      </c>
      <c r="AD5" s="11">
        <v>26.920999999999999</v>
      </c>
      <c r="AE5" s="42">
        <v>3.2049219999999998</v>
      </c>
      <c r="AF5" s="43">
        <v>26.920999999999999</v>
      </c>
      <c r="AG5" s="14" t="s">
        <v>16</v>
      </c>
      <c r="AH5" s="14" t="s">
        <v>16</v>
      </c>
      <c r="AI5" s="14" t="s">
        <v>16</v>
      </c>
      <c r="AJ5" s="14" t="s">
        <v>16</v>
      </c>
      <c r="AK5" s="14" t="s">
        <v>16</v>
      </c>
      <c r="AL5" s="14" t="s">
        <v>16</v>
      </c>
      <c r="AM5" s="14" t="s">
        <v>16</v>
      </c>
      <c r="AN5" s="14" t="s">
        <v>16</v>
      </c>
      <c r="AO5" s="14" t="s">
        <v>16</v>
      </c>
      <c r="AP5" s="14" t="s">
        <v>16</v>
      </c>
      <c r="AQ5" s="6">
        <v>24</v>
      </c>
      <c r="AR5" s="20">
        <v>24</v>
      </c>
    </row>
    <row r="6" spans="1:44" ht="18" customHeight="1" x14ac:dyDescent="0.25">
      <c r="A6" s="129"/>
      <c r="B6" s="14" t="s">
        <v>5</v>
      </c>
      <c r="C6" s="14">
        <v>1000</v>
      </c>
      <c r="D6" s="14" t="s">
        <v>33</v>
      </c>
      <c r="E6" s="53">
        <v>942.5</v>
      </c>
      <c r="F6" s="14">
        <v>7.6676640000000003</v>
      </c>
      <c r="G6" s="11">
        <f t="shared" si="0"/>
        <v>72.267733200000009</v>
      </c>
      <c r="H6" s="42">
        <v>7.6676640000000003</v>
      </c>
      <c r="I6" s="43">
        <v>76.676640000000006</v>
      </c>
      <c r="J6" s="14" t="s">
        <v>16</v>
      </c>
      <c r="K6" s="14" t="s">
        <v>16</v>
      </c>
      <c r="L6" s="122"/>
      <c r="M6" s="14" t="s">
        <v>16</v>
      </c>
      <c r="N6" s="14" t="s">
        <v>16</v>
      </c>
      <c r="O6" s="122"/>
      <c r="P6" s="14" t="s">
        <v>16</v>
      </c>
      <c r="Q6" s="14" t="s">
        <v>16</v>
      </c>
      <c r="R6" s="14" t="s">
        <v>16</v>
      </c>
      <c r="S6" s="14" t="s">
        <v>16</v>
      </c>
      <c r="T6" s="122"/>
      <c r="U6" s="14" t="s">
        <v>16</v>
      </c>
      <c r="V6" s="14" t="s">
        <v>16</v>
      </c>
      <c r="W6" s="122"/>
      <c r="X6" s="14" t="s">
        <v>16</v>
      </c>
      <c r="Y6" s="14" t="s">
        <v>16</v>
      </c>
      <c r="Z6" s="14" t="s">
        <v>16</v>
      </c>
      <c r="AA6" s="14" t="s">
        <v>16</v>
      </c>
      <c r="AB6" s="122"/>
      <c r="AC6" s="14" t="s">
        <v>16</v>
      </c>
      <c r="AD6" s="14" t="s">
        <v>16</v>
      </c>
      <c r="AE6" s="14" t="s">
        <v>16</v>
      </c>
      <c r="AF6" s="14" t="s">
        <v>16</v>
      </c>
      <c r="AG6" s="14" t="s">
        <v>16</v>
      </c>
      <c r="AH6" s="14" t="s">
        <v>16</v>
      </c>
      <c r="AI6" s="14" t="s">
        <v>16</v>
      </c>
      <c r="AJ6" s="14" t="s">
        <v>16</v>
      </c>
      <c r="AK6" s="14" t="s">
        <v>16</v>
      </c>
      <c r="AL6" s="14" t="s">
        <v>16</v>
      </c>
      <c r="AM6" s="14" t="s">
        <v>16</v>
      </c>
      <c r="AN6" s="14" t="s">
        <v>16</v>
      </c>
      <c r="AO6" s="14" t="s">
        <v>16</v>
      </c>
      <c r="AP6" s="14" t="s">
        <v>16</v>
      </c>
      <c r="AQ6" s="6">
        <v>71</v>
      </c>
      <c r="AR6" s="20">
        <v>66</v>
      </c>
    </row>
    <row r="7" spans="1:44" ht="18" customHeight="1" x14ac:dyDescent="0.25">
      <c r="A7" s="129"/>
      <c r="B7" s="14" t="s">
        <v>6</v>
      </c>
      <c r="C7" s="14">
        <v>1500</v>
      </c>
      <c r="D7" s="14" t="s">
        <v>34</v>
      </c>
      <c r="E7" s="53">
        <v>1413.75</v>
      </c>
      <c r="F7" s="14">
        <v>1.2485649999999999</v>
      </c>
      <c r="G7" s="11">
        <f t="shared" si="0"/>
        <v>17.651587687499998</v>
      </c>
      <c r="H7" s="42">
        <v>1.24857</v>
      </c>
      <c r="I7" s="43">
        <v>18.728000000000002</v>
      </c>
      <c r="J7" s="14" t="s">
        <v>16</v>
      </c>
      <c r="K7" s="14" t="s">
        <v>16</v>
      </c>
      <c r="L7" s="122"/>
      <c r="M7" s="14" t="s">
        <v>16</v>
      </c>
      <c r="N7" s="14" t="s">
        <v>16</v>
      </c>
      <c r="O7" s="122"/>
      <c r="P7" s="14" t="s">
        <v>16</v>
      </c>
      <c r="Q7" s="14" t="s">
        <v>16</v>
      </c>
      <c r="R7" s="14" t="s">
        <v>16</v>
      </c>
      <c r="S7" s="14" t="s">
        <v>16</v>
      </c>
      <c r="T7" s="122"/>
      <c r="U7" s="14" t="s">
        <v>16</v>
      </c>
      <c r="V7" s="14" t="s">
        <v>16</v>
      </c>
      <c r="W7" s="122"/>
      <c r="X7" s="14" t="s">
        <v>16</v>
      </c>
      <c r="Y7" s="14" t="s">
        <v>16</v>
      </c>
      <c r="Z7" s="14" t="s">
        <v>16</v>
      </c>
      <c r="AA7" s="14" t="s">
        <v>16</v>
      </c>
      <c r="AB7" s="122"/>
      <c r="AC7" s="14" t="s">
        <v>16</v>
      </c>
      <c r="AD7" s="14" t="s">
        <v>16</v>
      </c>
      <c r="AE7" s="14" t="s">
        <v>16</v>
      </c>
      <c r="AF7" s="14" t="s">
        <v>16</v>
      </c>
      <c r="AG7" s="14" t="s">
        <v>16</v>
      </c>
      <c r="AH7" s="14" t="s">
        <v>16</v>
      </c>
      <c r="AI7" s="14" t="s">
        <v>16</v>
      </c>
      <c r="AJ7" s="14" t="s">
        <v>16</v>
      </c>
      <c r="AK7" s="14" t="s">
        <v>16</v>
      </c>
      <c r="AL7" s="14" t="s">
        <v>16</v>
      </c>
      <c r="AM7" s="14" t="s">
        <v>16</v>
      </c>
      <c r="AN7" s="14" t="s">
        <v>16</v>
      </c>
      <c r="AO7" s="14" t="s">
        <v>16</v>
      </c>
      <c r="AP7" s="14" t="s">
        <v>16</v>
      </c>
      <c r="AQ7" s="6">
        <v>17</v>
      </c>
      <c r="AR7" s="20">
        <v>17</v>
      </c>
    </row>
    <row r="8" spans="1:44" ht="18" customHeight="1" x14ac:dyDescent="0.25">
      <c r="A8" s="129"/>
      <c r="B8" s="14" t="s">
        <v>22</v>
      </c>
      <c r="C8" s="14">
        <v>1980</v>
      </c>
      <c r="D8" s="14" t="s">
        <v>37</v>
      </c>
      <c r="E8" s="53"/>
      <c r="F8" s="14"/>
      <c r="G8" s="11">
        <f t="shared" si="0"/>
        <v>0</v>
      </c>
      <c r="H8" s="14" t="s">
        <v>16</v>
      </c>
      <c r="I8" s="14" t="s">
        <v>16</v>
      </c>
      <c r="J8" s="14" t="s">
        <v>16</v>
      </c>
      <c r="K8" s="14" t="s">
        <v>16</v>
      </c>
      <c r="L8" s="122"/>
      <c r="M8" s="14" t="s">
        <v>16</v>
      </c>
      <c r="N8" s="14" t="s">
        <v>16</v>
      </c>
      <c r="O8" s="122"/>
      <c r="P8" s="14" t="s">
        <v>16</v>
      </c>
      <c r="Q8" s="14" t="s">
        <v>16</v>
      </c>
      <c r="R8" s="14" t="s">
        <v>16</v>
      </c>
      <c r="S8" s="14" t="s">
        <v>16</v>
      </c>
      <c r="T8" s="122"/>
      <c r="U8" s="14" t="s">
        <v>16</v>
      </c>
      <c r="V8" s="14" t="s">
        <v>16</v>
      </c>
      <c r="W8" s="122"/>
      <c r="X8" s="14" t="s">
        <v>16</v>
      </c>
      <c r="Y8" s="14" t="s">
        <v>16</v>
      </c>
      <c r="Z8" s="11">
        <v>12</v>
      </c>
      <c r="AA8" s="11">
        <v>79.2</v>
      </c>
      <c r="AB8" s="122"/>
      <c r="AC8" s="14" t="s">
        <v>16</v>
      </c>
      <c r="AD8" s="14" t="s">
        <v>16</v>
      </c>
      <c r="AE8" s="14" t="s">
        <v>16</v>
      </c>
      <c r="AF8" s="14" t="s">
        <v>16</v>
      </c>
      <c r="AG8" s="14" t="s">
        <v>16</v>
      </c>
      <c r="AH8" s="14" t="s">
        <v>16</v>
      </c>
      <c r="AI8" s="11">
        <v>1.8</v>
      </c>
      <c r="AJ8" s="14">
        <v>11.88</v>
      </c>
      <c r="AK8" s="14" t="s">
        <v>16</v>
      </c>
      <c r="AL8" s="14" t="s">
        <v>16</v>
      </c>
      <c r="AM8" s="40">
        <v>0</v>
      </c>
      <c r="AN8" s="14">
        <v>0</v>
      </c>
      <c r="AO8" s="45">
        <v>0</v>
      </c>
      <c r="AP8" s="42">
        <v>0</v>
      </c>
      <c r="AQ8" s="6">
        <v>0</v>
      </c>
      <c r="AR8" s="20">
        <v>0</v>
      </c>
    </row>
    <row r="9" spans="1:44" ht="18" customHeight="1" x14ac:dyDescent="0.25">
      <c r="A9" s="129"/>
      <c r="B9" s="14" t="s">
        <v>23</v>
      </c>
      <c r="C9" s="14">
        <v>1320</v>
      </c>
      <c r="D9" s="14" t="s">
        <v>35</v>
      </c>
      <c r="E9" s="53">
        <v>1244.1099999999999</v>
      </c>
      <c r="F9" s="14">
        <v>7.0812879999999998</v>
      </c>
      <c r="G9" s="11">
        <f t="shared" si="0"/>
        <v>88.099012136799999</v>
      </c>
      <c r="H9" s="14">
        <v>7.0812879999999998</v>
      </c>
      <c r="I9" s="11">
        <v>93.472999999999999</v>
      </c>
      <c r="J9" s="14" t="s">
        <v>16</v>
      </c>
      <c r="K9" s="14" t="s">
        <v>16</v>
      </c>
      <c r="L9" s="122"/>
      <c r="M9" s="14" t="s">
        <v>16</v>
      </c>
      <c r="N9" s="14" t="s">
        <v>16</v>
      </c>
      <c r="O9" s="122"/>
      <c r="P9" s="14">
        <v>7.0865119999999999</v>
      </c>
      <c r="Q9" s="11">
        <v>93.542000000000002</v>
      </c>
      <c r="R9" s="14" t="s">
        <v>16</v>
      </c>
      <c r="S9" s="14" t="s">
        <v>16</v>
      </c>
      <c r="T9" s="122"/>
      <c r="U9" s="14" t="s">
        <v>16</v>
      </c>
      <c r="V9" s="14" t="s">
        <v>16</v>
      </c>
      <c r="W9" s="122"/>
      <c r="X9" s="14" t="s">
        <v>16</v>
      </c>
      <c r="Y9" s="14" t="s">
        <v>16</v>
      </c>
      <c r="Z9" s="14" t="s">
        <v>16</v>
      </c>
      <c r="AA9" s="14" t="s">
        <v>16</v>
      </c>
      <c r="AB9" s="122"/>
      <c r="AC9" s="14">
        <v>4.0565119999999997</v>
      </c>
      <c r="AD9" s="14">
        <v>53.545958399999996</v>
      </c>
      <c r="AE9" s="14">
        <v>7.0865119999999999</v>
      </c>
      <c r="AF9" s="14">
        <v>93.541958399999999</v>
      </c>
      <c r="AG9" s="14" t="s">
        <v>16</v>
      </c>
      <c r="AH9" s="14" t="s">
        <v>16</v>
      </c>
      <c r="AI9" s="14">
        <v>1.0265120000000001</v>
      </c>
      <c r="AJ9" s="14">
        <v>13.55</v>
      </c>
      <c r="AK9" s="14" t="s">
        <v>16</v>
      </c>
      <c r="AL9" s="14" t="s">
        <v>16</v>
      </c>
      <c r="AM9" s="45">
        <v>0</v>
      </c>
      <c r="AN9" s="42">
        <v>0</v>
      </c>
      <c r="AO9" s="14" t="s">
        <v>16</v>
      </c>
      <c r="AP9" s="14" t="s">
        <v>16</v>
      </c>
      <c r="AQ9" s="6">
        <v>0</v>
      </c>
      <c r="AR9" s="20">
        <v>0</v>
      </c>
    </row>
    <row r="10" spans="1:44" ht="18" customHeight="1" x14ac:dyDescent="0.25">
      <c r="A10" s="129"/>
      <c r="B10" s="14" t="s">
        <v>17</v>
      </c>
      <c r="C10" s="14">
        <v>2600</v>
      </c>
      <c r="D10" s="14" t="s">
        <v>57</v>
      </c>
      <c r="E10" s="53"/>
      <c r="F10" s="14"/>
      <c r="G10" s="11">
        <f t="shared" si="0"/>
        <v>0</v>
      </c>
      <c r="H10" s="14" t="s">
        <v>16</v>
      </c>
      <c r="I10" s="14" t="s">
        <v>16</v>
      </c>
      <c r="J10" s="14" t="s">
        <v>16</v>
      </c>
      <c r="K10" s="14" t="s">
        <v>16</v>
      </c>
      <c r="L10" s="122"/>
      <c r="M10" s="14" t="s">
        <v>16</v>
      </c>
      <c r="N10" s="14" t="s">
        <v>16</v>
      </c>
      <c r="O10" s="122"/>
      <c r="P10" s="14" t="s">
        <v>16</v>
      </c>
      <c r="Q10" s="14" t="s">
        <v>16</v>
      </c>
      <c r="R10" s="14" t="s">
        <v>16</v>
      </c>
      <c r="S10" s="14" t="s">
        <v>16</v>
      </c>
      <c r="T10" s="122"/>
      <c r="U10" s="14" t="s">
        <v>16</v>
      </c>
      <c r="V10" s="14" t="s">
        <v>16</v>
      </c>
      <c r="W10" s="122"/>
      <c r="X10" s="14" t="s">
        <v>16</v>
      </c>
      <c r="Y10" s="14" t="s">
        <v>16</v>
      </c>
      <c r="Z10" s="14" t="s">
        <v>16</v>
      </c>
      <c r="AA10" s="14" t="s">
        <v>16</v>
      </c>
      <c r="AB10" s="122"/>
      <c r="AC10" s="14" t="s">
        <v>16</v>
      </c>
      <c r="AD10" s="14" t="s">
        <v>16</v>
      </c>
      <c r="AE10" s="14" t="s">
        <v>16</v>
      </c>
      <c r="AF10" s="14" t="s">
        <v>16</v>
      </c>
      <c r="AG10" s="14" t="s">
        <v>16</v>
      </c>
      <c r="AH10" s="14" t="s">
        <v>16</v>
      </c>
      <c r="AI10" s="14" t="s">
        <v>16</v>
      </c>
      <c r="AJ10" s="14" t="s">
        <v>16</v>
      </c>
      <c r="AK10" s="14" t="s">
        <v>16</v>
      </c>
      <c r="AL10" s="14" t="s">
        <v>16</v>
      </c>
      <c r="AM10" s="14" t="s">
        <v>16</v>
      </c>
      <c r="AN10" s="14" t="s">
        <v>16</v>
      </c>
      <c r="AO10" s="14" t="s">
        <v>16</v>
      </c>
      <c r="AP10" s="14" t="s">
        <v>16</v>
      </c>
      <c r="AQ10" s="6">
        <v>39</v>
      </c>
      <c r="AR10" s="20">
        <v>45</v>
      </c>
    </row>
    <row r="11" spans="1:44" ht="18" customHeight="1" x14ac:dyDescent="0.25">
      <c r="A11" s="129"/>
      <c r="B11" s="14" t="s">
        <v>20</v>
      </c>
      <c r="C11" s="14">
        <v>1600</v>
      </c>
      <c r="D11" s="14" t="s">
        <v>42</v>
      </c>
      <c r="E11" s="53"/>
      <c r="F11" s="14"/>
      <c r="G11" s="11">
        <f t="shared" si="0"/>
        <v>0</v>
      </c>
      <c r="H11" s="14" t="s">
        <v>16</v>
      </c>
      <c r="I11" s="14" t="s">
        <v>16</v>
      </c>
      <c r="J11" s="14" t="s">
        <v>16</v>
      </c>
      <c r="K11" s="14" t="s">
        <v>16</v>
      </c>
      <c r="L11" s="122"/>
      <c r="M11" s="14">
        <v>9.2200000000000006</v>
      </c>
      <c r="N11" s="14">
        <v>145.62</v>
      </c>
      <c r="O11" s="122"/>
      <c r="P11" s="14" t="s">
        <v>16</v>
      </c>
      <c r="Q11" s="14" t="s">
        <v>16</v>
      </c>
      <c r="R11" s="14" t="s">
        <v>16</v>
      </c>
      <c r="S11" s="14" t="s">
        <v>16</v>
      </c>
      <c r="T11" s="122"/>
      <c r="U11" s="14">
        <v>9.2200000000000006</v>
      </c>
      <c r="V11" s="14">
        <v>147.52000000000001</v>
      </c>
      <c r="W11" s="122"/>
      <c r="X11" s="14" t="s">
        <v>16</v>
      </c>
      <c r="Y11" s="14" t="s">
        <v>16</v>
      </c>
      <c r="Z11" s="14" t="s">
        <v>16</v>
      </c>
      <c r="AA11" s="14" t="s">
        <v>16</v>
      </c>
      <c r="AB11" s="122"/>
      <c r="AC11" s="14" t="s">
        <v>16</v>
      </c>
      <c r="AD11" s="14" t="s">
        <v>16</v>
      </c>
      <c r="AE11" s="14" t="s">
        <v>16</v>
      </c>
      <c r="AF11" s="14" t="s">
        <v>16</v>
      </c>
      <c r="AG11" s="14" t="s">
        <v>16</v>
      </c>
      <c r="AH11" s="14" t="s">
        <v>16</v>
      </c>
      <c r="AI11" s="14" t="s">
        <v>16</v>
      </c>
      <c r="AJ11" s="14" t="s">
        <v>16</v>
      </c>
      <c r="AK11" s="14" t="s">
        <v>16</v>
      </c>
      <c r="AL11" s="14" t="s">
        <v>16</v>
      </c>
      <c r="AM11" s="14" t="s">
        <v>16</v>
      </c>
      <c r="AN11" s="14" t="s">
        <v>16</v>
      </c>
      <c r="AO11" s="14" t="s">
        <v>16</v>
      </c>
      <c r="AP11" s="14" t="s">
        <v>16</v>
      </c>
      <c r="AQ11" s="6">
        <v>67</v>
      </c>
      <c r="AR11" s="20">
        <v>67</v>
      </c>
    </row>
    <row r="12" spans="1:44" ht="18" customHeight="1" x14ac:dyDescent="0.25">
      <c r="A12" s="129"/>
      <c r="B12" s="14" t="s">
        <v>18</v>
      </c>
      <c r="C12" s="14">
        <v>390</v>
      </c>
      <c r="D12" s="14" t="s">
        <v>36</v>
      </c>
      <c r="E12" s="53">
        <v>354.8</v>
      </c>
      <c r="F12" s="14">
        <v>3.433001</v>
      </c>
      <c r="G12" s="11">
        <f t="shared" si="0"/>
        <v>12.180287548000001</v>
      </c>
      <c r="H12" s="14">
        <v>3.4329999999999998</v>
      </c>
      <c r="I12" s="11">
        <v>13.388999999999999</v>
      </c>
      <c r="J12" s="14" t="s">
        <v>16</v>
      </c>
      <c r="K12" s="14" t="s">
        <v>16</v>
      </c>
      <c r="L12" s="122"/>
      <c r="M12" s="14" t="s">
        <v>16</v>
      </c>
      <c r="N12" s="14" t="s">
        <v>16</v>
      </c>
      <c r="O12" s="122"/>
      <c r="P12" s="14" t="s">
        <v>16</v>
      </c>
      <c r="Q12" s="14" t="s">
        <v>16</v>
      </c>
      <c r="R12" s="14" t="s">
        <v>16</v>
      </c>
      <c r="S12" s="14" t="s">
        <v>16</v>
      </c>
      <c r="T12" s="122"/>
      <c r="U12" s="14" t="s">
        <v>16</v>
      </c>
      <c r="V12" s="14" t="s">
        <v>16</v>
      </c>
      <c r="W12" s="122"/>
      <c r="X12" s="14" t="s">
        <v>16</v>
      </c>
      <c r="Y12" s="14" t="s">
        <v>16</v>
      </c>
      <c r="Z12" s="14" t="s">
        <v>16</v>
      </c>
      <c r="AA12" s="14" t="s">
        <v>16</v>
      </c>
      <c r="AB12" s="122"/>
      <c r="AC12" s="14" t="s">
        <v>16</v>
      </c>
      <c r="AD12" s="14" t="s">
        <v>16</v>
      </c>
      <c r="AE12" s="14" t="s">
        <v>16</v>
      </c>
      <c r="AF12" s="14" t="s">
        <v>16</v>
      </c>
      <c r="AG12" s="14" t="s">
        <v>16</v>
      </c>
      <c r="AH12" s="14" t="s">
        <v>16</v>
      </c>
      <c r="AI12" s="42">
        <v>0.33300000000000002</v>
      </c>
      <c r="AJ12" s="46">
        <v>1.2987</v>
      </c>
      <c r="AK12" s="14" t="s">
        <v>16</v>
      </c>
      <c r="AL12" s="14" t="s">
        <v>16</v>
      </c>
      <c r="AM12" s="14" t="s">
        <v>16</v>
      </c>
      <c r="AN12" s="14" t="s">
        <v>16</v>
      </c>
      <c r="AO12" s="14" t="s">
        <v>16</v>
      </c>
      <c r="AP12" s="14" t="s">
        <v>16</v>
      </c>
      <c r="AQ12" s="6">
        <v>0</v>
      </c>
      <c r="AR12" s="20">
        <v>0</v>
      </c>
    </row>
    <row r="13" spans="1:44" ht="18" customHeight="1" x14ac:dyDescent="0.25">
      <c r="A13" s="129"/>
      <c r="B13" s="14" t="s">
        <v>101</v>
      </c>
      <c r="C13" s="14">
        <v>1980</v>
      </c>
      <c r="D13" s="14" t="s">
        <v>37</v>
      </c>
      <c r="E13" s="53"/>
      <c r="F13" s="14"/>
      <c r="G13" s="11">
        <f t="shared" si="0"/>
        <v>0</v>
      </c>
      <c r="H13" s="14"/>
      <c r="I13" s="11"/>
      <c r="J13" s="14"/>
      <c r="K13" s="14"/>
      <c r="L13" s="122"/>
      <c r="M13" s="14"/>
      <c r="N13" s="14"/>
      <c r="O13" s="122"/>
      <c r="P13" s="14"/>
      <c r="Q13" s="14"/>
      <c r="R13" s="14"/>
      <c r="S13" s="14"/>
      <c r="T13" s="122"/>
      <c r="U13" s="14"/>
      <c r="V13" s="14"/>
      <c r="W13" s="122"/>
      <c r="X13" s="14"/>
      <c r="Y13" s="14"/>
      <c r="Z13" s="14"/>
      <c r="AA13" s="14"/>
      <c r="AB13" s="122"/>
      <c r="AC13" s="14"/>
      <c r="AD13" s="14"/>
      <c r="AE13" s="14"/>
      <c r="AF13" s="14"/>
      <c r="AG13" s="14"/>
      <c r="AH13" s="14"/>
      <c r="AI13" s="14"/>
      <c r="AJ13" s="18"/>
      <c r="AK13" s="14">
        <v>0</v>
      </c>
      <c r="AL13" s="14">
        <v>0</v>
      </c>
      <c r="AM13" s="47">
        <v>1.0919E-2</v>
      </c>
      <c r="AN13" s="42">
        <v>21.619499999999999</v>
      </c>
      <c r="AO13" s="14" t="s">
        <v>16</v>
      </c>
      <c r="AP13" s="14" t="s">
        <v>16</v>
      </c>
      <c r="AQ13" s="6"/>
      <c r="AR13" s="20"/>
    </row>
    <row r="14" spans="1:44" ht="18" customHeight="1" x14ac:dyDescent="0.25">
      <c r="A14" s="129"/>
      <c r="B14" s="13" t="s">
        <v>14</v>
      </c>
      <c r="C14" s="13">
        <f>SUM(C3:C13)</f>
        <v>15310</v>
      </c>
      <c r="D14" s="13" t="s">
        <v>16</v>
      </c>
      <c r="E14" s="27"/>
      <c r="F14" s="13"/>
      <c r="G14" s="11">
        <f t="shared" si="0"/>
        <v>0</v>
      </c>
      <c r="H14" s="13" t="s">
        <v>16</v>
      </c>
      <c r="I14" s="2">
        <f>SUM(I3:I13)</f>
        <v>451.08364</v>
      </c>
      <c r="J14" s="13" t="s">
        <v>16</v>
      </c>
      <c r="K14" s="13" t="s">
        <v>16</v>
      </c>
      <c r="L14" s="122"/>
      <c r="M14" s="13" t="s">
        <v>16</v>
      </c>
      <c r="N14" s="13" t="s">
        <v>16</v>
      </c>
      <c r="O14" s="122"/>
      <c r="P14" s="13" t="s">
        <v>16</v>
      </c>
      <c r="Q14" s="13" t="s">
        <v>16</v>
      </c>
      <c r="R14" s="13" t="s">
        <v>16</v>
      </c>
      <c r="S14" s="13" t="s">
        <v>16</v>
      </c>
      <c r="T14" s="122"/>
      <c r="U14" s="13" t="s">
        <v>16</v>
      </c>
      <c r="V14" s="13" t="s">
        <v>16</v>
      </c>
      <c r="W14" s="122"/>
      <c r="X14" s="13" t="s">
        <v>16</v>
      </c>
      <c r="Y14" s="13" t="s">
        <v>16</v>
      </c>
      <c r="Z14" s="13" t="s">
        <v>16</v>
      </c>
      <c r="AA14" s="13" t="s">
        <v>16</v>
      </c>
      <c r="AB14" s="122"/>
      <c r="AC14" s="13" t="s">
        <v>16</v>
      </c>
      <c r="AD14" s="13" t="s">
        <v>16</v>
      </c>
      <c r="AE14" s="13" t="s">
        <v>16</v>
      </c>
      <c r="AF14" s="13" t="s">
        <v>16</v>
      </c>
      <c r="AG14" s="13" t="s">
        <v>16</v>
      </c>
      <c r="AH14" s="13" t="s">
        <v>16</v>
      </c>
      <c r="AI14" s="13" t="s">
        <v>16</v>
      </c>
      <c r="AJ14" s="13" t="s">
        <v>16</v>
      </c>
      <c r="AK14" s="13" t="s">
        <v>16</v>
      </c>
      <c r="AL14" s="13" t="s">
        <v>16</v>
      </c>
      <c r="AM14" s="13" t="s">
        <v>16</v>
      </c>
      <c r="AN14" s="13" t="s">
        <v>16</v>
      </c>
      <c r="AO14" s="13" t="s">
        <v>16</v>
      </c>
      <c r="AP14" s="13" t="s">
        <v>16</v>
      </c>
      <c r="AQ14" s="2">
        <f>SUM(AQ3:AQ12)</f>
        <v>348</v>
      </c>
      <c r="AR14" s="2">
        <f>SUM(AR3:AR12)</f>
        <v>349</v>
      </c>
    </row>
    <row r="15" spans="1:44" ht="18" customHeight="1" x14ac:dyDescent="0.25">
      <c r="A15" s="129" t="s">
        <v>8</v>
      </c>
      <c r="B15" s="14" t="s">
        <v>9</v>
      </c>
      <c r="C15" s="14">
        <v>60</v>
      </c>
      <c r="D15" s="14" t="s">
        <v>16</v>
      </c>
      <c r="E15" s="53">
        <v>59.4</v>
      </c>
      <c r="F15" s="14">
        <v>13.33</v>
      </c>
      <c r="G15" s="11">
        <f t="shared" si="0"/>
        <v>7.9180200000000003</v>
      </c>
      <c r="H15" s="14">
        <v>13.33</v>
      </c>
      <c r="I15" s="11">
        <v>8</v>
      </c>
      <c r="J15" s="14" t="s">
        <v>16</v>
      </c>
      <c r="K15" s="14" t="s">
        <v>16</v>
      </c>
      <c r="L15" s="122"/>
      <c r="M15" s="14" t="s">
        <v>16</v>
      </c>
      <c r="N15" s="14" t="s">
        <v>16</v>
      </c>
      <c r="O15" s="122"/>
      <c r="P15" s="14" t="s">
        <v>16</v>
      </c>
      <c r="Q15" s="14" t="s">
        <v>16</v>
      </c>
      <c r="R15" s="14" t="s">
        <v>16</v>
      </c>
      <c r="S15" s="14" t="s">
        <v>16</v>
      </c>
      <c r="T15" s="122"/>
      <c r="U15" s="14" t="s">
        <v>16</v>
      </c>
      <c r="V15" s="14" t="s">
        <v>16</v>
      </c>
      <c r="W15" s="122"/>
      <c r="X15" s="14" t="s">
        <v>16</v>
      </c>
      <c r="Y15" s="14" t="s">
        <v>16</v>
      </c>
      <c r="Z15" s="14" t="s">
        <v>16</v>
      </c>
      <c r="AA15" s="14" t="s">
        <v>16</v>
      </c>
      <c r="AB15" s="122"/>
      <c r="AC15" s="14" t="s">
        <v>16</v>
      </c>
      <c r="AD15" s="14" t="s">
        <v>16</v>
      </c>
      <c r="AE15" s="14" t="s">
        <v>16</v>
      </c>
      <c r="AF15" s="14" t="s">
        <v>16</v>
      </c>
      <c r="AG15" s="14" t="s">
        <v>16</v>
      </c>
      <c r="AH15" s="14" t="s">
        <v>16</v>
      </c>
      <c r="AI15" s="14" t="s">
        <v>16</v>
      </c>
      <c r="AJ15" s="14" t="s">
        <v>16</v>
      </c>
      <c r="AK15" s="14" t="s">
        <v>16</v>
      </c>
      <c r="AL15" s="14" t="s">
        <v>16</v>
      </c>
      <c r="AM15" s="14" t="s">
        <v>16</v>
      </c>
      <c r="AN15" s="14" t="s">
        <v>16</v>
      </c>
      <c r="AO15" s="14" t="s">
        <v>16</v>
      </c>
      <c r="AP15" s="14" t="s">
        <v>16</v>
      </c>
      <c r="AQ15" s="6">
        <v>7</v>
      </c>
      <c r="AR15" s="20">
        <v>5</v>
      </c>
    </row>
    <row r="16" spans="1:44" ht="18" customHeight="1" x14ac:dyDescent="0.25">
      <c r="A16" s="129"/>
      <c r="B16" s="14" t="s">
        <v>10</v>
      </c>
      <c r="C16" s="14">
        <v>510</v>
      </c>
      <c r="D16" s="14" t="s">
        <v>16</v>
      </c>
      <c r="E16" s="53">
        <v>503.88</v>
      </c>
      <c r="F16" s="14">
        <v>12.34</v>
      </c>
      <c r="G16" s="11">
        <f t="shared" si="0"/>
        <v>62.178792000000001</v>
      </c>
      <c r="H16" s="14">
        <v>12.34</v>
      </c>
      <c r="I16" s="14">
        <v>62.93</v>
      </c>
      <c r="J16" s="14" t="s">
        <v>16</v>
      </c>
      <c r="K16" s="14" t="s">
        <v>16</v>
      </c>
      <c r="L16" s="122"/>
      <c r="M16" s="14" t="s">
        <v>16</v>
      </c>
      <c r="N16" s="14" t="s">
        <v>16</v>
      </c>
      <c r="O16" s="122"/>
      <c r="P16" s="14" t="s">
        <v>16</v>
      </c>
      <c r="Q16" s="14" t="s">
        <v>16</v>
      </c>
      <c r="R16" s="14" t="s">
        <v>16</v>
      </c>
      <c r="S16" s="14" t="s">
        <v>16</v>
      </c>
      <c r="T16" s="122"/>
      <c r="U16" s="14" t="s">
        <v>16</v>
      </c>
      <c r="V16" s="14" t="s">
        <v>16</v>
      </c>
      <c r="W16" s="122"/>
      <c r="X16" s="14" t="s">
        <v>16</v>
      </c>
      <c r="Y16" s="14" t="s">
        <v>16</v>
      </c>
      <c r="Z16" s="14" t="s">
        <v>16</v>
      </c>
      <c r="AA16" s="14" t="s">
        <v>16</v>
      </c>
      <c r="AB16" s="122"/>
      <c r="AC16" s="14" t="s">
        <v>16</v>
      </c>
      <c r="AD16" s="14" t="s">
        <v>16</v>
      </c>
      <c r="AE16" s="14" t="s">
        <v>16</v>
      </c>
      <c r="AF16" s="14" t="s">
        <v>16</v>
      </c>
      <c r="AG16" s="14" t="s">
        <v>16</v>
      </c>
      <c r="AH16" s="14" t="s">
        <v>16</v>
      </c>
      <c r="AI16" s="14" t="s">
        <v>16</v>
      </c>
      <c r="AJ16" s="14" t="s">
        <v>16</v>
      </c>
      <c r="AK16" s="14" t="s">
        <v>16</v>
      </c>
      <c r="AL16" s="14" t="s">
        <v>16</v>
      </c>
      <c r="AM16" s="14" t="s">
        <v>16</v>
      </c>
      <c r="AN16" s="14" t="s">
        <v>16</v>
      </c>
      <c r="AO16" s="14" t="s">
        <v>16</v>
      </c>
      <c r="AP16" s="14" t="s">
        <v>16</v>
      </c>
      <c r="AQ16" s="6">
        <v>60</v>
      </c>
      <c r="AR16" s="20">
        <v>20</v>
      </c>
    </row>
    <row r="17" spans="1:44" ht="18" customHeight="1" x14ac:dyDescent="0.25">
      <c r="A17" s="129"/>
      <c r="B17" s="13" t="s">
        <v>7</v>
      </c>
      <c r="C17" s="13">
        <f>SUM(C15:C16)</f>
        <v>570</v>
      </c>
      <c r="D17" s="13" t="s">
        <v>16</v>
      </c>
      <c r="E17" s="27"/>
      <c r="F17" s="13"/>
      <c r="G17" s="11">
        <f t="shared" si="0"/>
        <v>0</v>
      </c>
      <c r="H17" s="13" t="s">
        <v>16</v>
      </c>
      <c r="I17" s="13">
        <f>SUM(I15:I16)</f>
        <v>70.930000000000007</v>
      </c>
      <c r="J17" s="14" t="s">
        <v>16</v>
      </c>
      <c r="K17" s="14" t="s">
        <v>16</v>
      </c>
      <c r="L17" s="122"/>
      <c r="M17" s="14" t="s">
        <v>16</v>
      </c>
      <c r="N17" s="14" t="s">
        <v>16</v>
      </c>
      <c r="O17" s="122"/>
      <c r="P17" s="13" t="s">
        <v>16</v>
      </c>
      <c r="Q17" s="13" t="s">
        <v>16</v>
      </c>
      <c r="R17" s="14" t="s">
        <v>16</v>
      </c>
      <c r="S17" s="14" t="s">
        <v>16</v>
      </c>
      <c r="T17" s="122"/>
      <c r="U17" s="14" t="s">
        <v>16</v>
      </c>
      <c r="V17" s="14" t="s">
        <v>16</v>
      </c>
      <c r="W17" s="122"/>
      <c r="X17" s="13" t="s">
        <v>16</v>
      </c>
      <c r="Y17" s="13" t="s">
        <v>16</v>
      </c>
      <c r="Z17" s="14" t="s">
        <v>16</v>
      </c>
      <c r="AA17" s="14" t="s">
        <v>16</v>
      </c>
      <c r="AB17" s="122"/>
      <c r="AC17" s="13" t="s">
        <v>16</v>
      </c>
      <c r="AD17" s="13" t="s">
        <v>16</v>
      </c>
      <c r="AE17" s="13" t="s">
        <v>16</v>
      </c>
      <c r="AF17" s="13" t="s">
        <v>16</v>
      </c>
      <c r="AG17" s="13" t="s">
        <v>16</v>
      </c>
      <c r="AH17" s="13" t="s">
        <v>16</v>
      </c>
      <c r="AI17" s="13" t="s">
        <v>16</v>
      </c>
      <c r="AJ17" s="13" t="s">
        <v>16</v>
      </c>
      <c r="AK17" s="13" t="s">
        <v>16</v>
      </c>
      <c r="AL17" s="13" t="s">
        <v>16</v>
      </c>
      <c r="AM17" s="13" t="s">
        <v>16</v>
      </c>
      <c r="AN17" s="13" t="s">
        <v>16</v>
      </c>
      <c r="AO17" s="13" t="s">
        <v>16</v>
      </c>
      <c r="AP17" s="13" t="s">
        <v>16</v>
      </c>
      <c r="AQ17" s="13">
        <f t="shared" ref="AQ17:AR17" si="1">SUM(AQ15:AQ16)</f>
        <v>67</v>
      </c>
      <c r="AR17" s="13">
        <f t="shared" si="1"/>
        <v>25</v>
      </c>
    </row>
    <row r="18" spans="1:44" ht="18" customHeight="1" x14ac:dyDescent="0.25">
      <c r="A18" s="129" t="s">
        <v>11</v>
      </c>
      <c r="B18" s="14" t="s">
        <v>0</v>
      </c>
      <c r="C18" s="14">
        <v>270</v>
      </c>
      <c r="D18" s="14" t="s">
        <v>16</v>
      </c>
      <c r="E18" s="53">
        <v>270</v>
      </c>
      <c r="F18" s="14">
        <v>10.74</v>
      </c>
      <c r="G18" s="11">
        <f t="shared" si="0"/>
        <v>28.998000000000001</v>
      </c>
      <c r="H18" s="14">
        <v>10.74</v>
      </c>
      <c r="I18" s="11">
        <v>29</v>
      </c>
      <c r="J18" s="14" t="s">
        <v>16</v>
      </c>
      <c r="K18" s="14" t="s">
        <v>16</v>
      </c>
      <c r="L18" s="122"/>
      <c r="M18" s="14" t="s">
        <v>16</v>
      </c>
      <c r="N18" s="14" t="s">
        <v>16</v>
      </c>
      <c r="O18" s="122"/>
      <c r="P18" s="14" t="s">
        <v>16</v>
      </c>
      <c r="Q18" s="14" t="s">
        <v>16</v>
      </c>
      <c r="R18" s="14" t="s">
        <v>16</v>
      </c>
      <c r="S18" s="14" t="s">
        <v>16</v>
      </c>
      <c r="T18" s="122"/>
      <c r="U18" s="14" t="s">
        <v>16</v>
      </c>
      <c r="V18" s="14" t="s">
        <v>16</v>
      </c>
      <c r="W18" s="122"/>
      <c r="X18" s="14" t="s">
        <v>16</v>
      </c>
      <c r="Y18" s="14" t="s">
        <v>16</v>
      </c>
      <c r="Z18" s="14" t="s">
        <v>16</v>
      </c>
      <c r="AA18" s="14" t="s">
        <v>16</v>
      </c>
      <c r="AB18" s="122"/>
      <c r="AC18" s="14" t="s">
        <v>16</v>
      </c>
      <c r="AD18" s="14" t="s">
        <v>16</v>
      </c>
      <c r="AE18" s="14" t="s">
        <v>16</v>
      </c>
      <c r="AF18" s="14" t="s">
        <v>16</v>
      </c>
      <c r="AG18" s="14" t="s">
        <v>16</v>
      </c>
      <c r="AH18" s="14" t="s">
        <v>16</v>
      </c>
      <c r="AI18" s="14" t="s">
        <v>16</v>
      </c>
      <c r="AJ18" s="14" t="s">
        <v>16</v>
      </c>
      <c r="AK18" s="14" t="s">
        <v>16</v>
      </c>
      <c r="AL18" s="14" t="s">
        <v>16</v>
      </c>
      <c r="AM18" s="14" t="s">
        <v>16</v>
      </c>
      <c r="AN18" s="14" t="s">
        <v>16</v>
      </c>
      <c r="AO18" s="14" t="s">
        <v>16</v>
      </c>
      <c r="AP18" s="14" t="s">
        <v>16</v>
      </c>
      <c r="AQ18" s="20">
        <v>9</v>
      </c>
      <c r="AR18" s="20">
        <v>13</v>
      </c>
    </row>
    <row r="19" spans="1:44" ht="18" customHeight="1" x14ac:dyDescent="0.25">
      <c r="A19" s="129"/>
      <c r="B19" s="14" t="s">
        <v>12</v>
      </c>
      <c r="C19" s="14">
        <v>1020</v>
      </c>
      <c r="D19" s="14" t="s">
        <v>16</v>
      </c>
      <c r="E19" s="53">
        <v>1009.8</v>
      </c>
      <c r="F19" s="14">
        <v>11.46</v>
      </c>
      <c r="G19" s="11">
        <f t="shared" si="0"/>
        <v>115.72308000000001</v>
      </c>
      <c r="H19" s="14">
        <v>11.46</v>
      </c>
      <c r="I19" s="14">
        <v>116.89</v>
      </c>
      <c r="J19" s="14" t="s">
        <v>16</v>
      </c>
      <c r="K19" s="14" t="s">
        <v>16</v>
      </c>
      <c r="L19" s="122"/>
      <c r="M19" s="14" t="s">
        <v>16</v>
      </c>
      <c r="N19" s="14" t="s">
        <v>16</v>
      </c>
      <c r="O19" s="122"/>
      <c r="P19" s="14" t="s">
        <v>16</v>
      </c>
      <c r="Q19" s="14" t="s">
        <v>16</v>
      </c>
      <c r="R19" s="14" t="s">
        <v>16</v>
      </c>
      <c r="S19" s="14" t="s">
        <v>16</v>
      </c>
      <c r="T19" s="122"/>
      <c r="U19" s="14" t="s">
        <v>16</v>
      </c>
      <c r="V19" s="14" t="s">
        <v>16</v>
      </c>
      <c r="W19" s="122"/>
      <c r="X19" s="14" t="s">
        <v>16</v>
      </c>
      <c r="Y19" s="14" t="s">
        <v>16</v>
      </c>
      <c r="Z19" s="14" t="s">
        <v>16</v>
      </c>
      <c r="AA19" s="14" t="s">
        <v>16</v>
      </c>
      <c r="AB19" s="122"/>
      <c r="AC19" s="14" t="s">
        <v>16</v>
      </c>
      <c r="AD19" s="14" t="s">
        <v>16</v>
      </c>
      <c r="AE19" s="14" t="s">
        <v>16</v>
      </c>
      <c r="AF19" s="14" t="s">
        <v>16</v>
      </c>
      <c r="AG19" s="14" t="s">
        <v>16</v>
      </c>
      <c r="AH19" s="14" t="s">
        <v>16</v>
      </c>
      <c r="AI19" s="14" t="s">
        <v>16</v>
      </c>
      <c r="AJ19" s="14" t="s">
        <v>16</v>
      </c>
      <c r="AK19" s="14" t="s">
        <v>16</v>
      </c>
      <c r="AL19" s="14" t="s">
        <v>16</v>
      </c>
      <c r="AM19" s="14" t="s">
        <v>16</v>
      </c>
      <c r="AN19" s="14" t="s">
        <v>16</v>
      </c>
      <c r="AO19" s="14" t="s">
        <v>16</v>
      </c>
      <c r="AP19" s="14" t="s">
        <v>16</v>
      </c>
      <c r="AQ19" s="20">
        <v>5</v>
      </c>
      <c r="AR19" s="20">
        <v>0</v>
      </c>
    </row>
    <row r="20" spans="1:44" ht="18" customHeight="1" x14ac:dyDescent="0.25">
      <c r="A20" s="129"/>
      <c r="B20" s="13" t="s">
        <v>7</v>
      </c>
      <c r="C20" s="13">
        <f>SUM(C18:C19)</f>
        <v>1290</v>
      </c>
      <c r="D20" s="13" t="s">
        <v>16</v>
      </c>
      <c r="E20" s="13"/>
      <c r="F20" s="13"/>
      <c r="G20" s="11">
        <f t="shared" si="0"/>
        <v>0</v>
      </c>
      <c r="H20" s="13" t="s">
        <v>16</v>
      </c>
      <c r="I20" s="13">
        <f>SUM(I18:I19)</f>
        <v>145.88999999999999</v>
      </c>
      <c r="J20" s="13" t="s">
        <v>16</v>
      </c>
      <c r="K20" s="13" t="s">
        <v>16</v>
      </c>
      <c r="L20" s="122"/>
      <c r="M20" s="13" t="s">
        <v>16</v>
      </c>
      <c r="N20" s="13" t="s">
        <v>16</v>
      </c>
      <c r="O20" s="122"/>
      <c r="P20" s="13" t="s">
        <v>16</v>
      </c>
      <c r="Q20" s="13" t="s">
        <v>16</v>
      </c>
      <c r="R20" s="13" t="s">
        <v>16</v>
      </c>
      <c r="S20" s="13" t="s">
        <v>16</v>
      </c>
      <c r="T20" s="122"/>
      <c r="U20" s="13" t="s">
        <v>16</v>
      </c>
      <c r="V20" s="13" t="s">
        <v>16</v>
      </c>
      <c r="W20" s="122"/>
      <c r="X20" s="13" t="s">
        <v>16</v>
      </c>
      <c r="Y20" s="13" t="s">
        <v>16</v>
      </c>
      <c r="Z20" s="13" t="s">
        <v>16</v>
      </c>
      <c r="AA20" s="13" t="s">
        <v>16</v>
      </c>
      <c r="AB20" s="122"/>
      <c r="AC20" s="13" t="s">
        <v>16</v>
      </c>
      <c r="AD20" s="13" t="s">
        <v>16</v>
      </c>
      <c r="AE20" s="13" t="s">
        <v>16</v>
      </c>
      <c r="AF20" s="13" t="s">
        <v>16</v>
      </c>
      <c r="AG20" s="13" t="s">
        <v>16</v>
      </c>
      <c r="AH20" s="13" t="s">
        <v>16</v>
      </c>
      <c r="AI20" s="13" t="s">
        <v>16</v>
      </c>
      <c r="AJ20" s="13" t="s">
        <v>16</v>
      </c>
      <c r="AK20" s="13" t="s">
        <v>16</v>
      </c>
      <c r="AL20" s="13" t="s">
        <v>16</v>
      </c>
      <c r="AM20" s="13" t="s">
        <v>16</v>
      </c>
      <c r="AN20" s="13" t="s">
        <v>16</v>
      </c>
      <c r="AO20" s="13" t="s">
        <v>16</v>
      </c>
      <c r="AP20" s="13" t="s">
        <v>16</v>
      </c>
      <c r="AQ20" s="13">
        <f t="shared" ref="AQ20:AR20" si="2">SUM(AQ18:AQ19)</f>
        <v>14</v>
      </c>
      <c r="AR20" s="13">
        <f t="shared" si="2"/>
        <v>13</v>
      </c>
    </row>
    <row r="21" spans="1:44" ht="18" customHeight="1" x14ac:dyDescent="0.25">
      <c r="A21" s="120" t="s">
        <v>13</v>
      </c>
      <c r="B21" s="120"/>
      <c r="C21" s="13">
        <f>+C20+C17+C14</f>
        <v>17170</v>
      </c>
      <c r="D21" s="13" t="s">
        <v>16</v>
      </c>
      <c r="E21" s="13"/>
      <c r="F21" s="13"/>
      <c r="G21" s="11">
        <f t="shared" si="0"/>
        <v>0</v>
      </c>
      <c r="H21" s="13" t="s">
        <v>16</v>
      </c>
      <c r="I21" s="13">
        <f>+I20+I17+I14</f>
        <v>667.90364</v>
      </c>
      <c r="J21" s="13" t="s">
        <v>16</v>
      </c>
      <c r="K21" s="13" t="s">
        <v>16</v>
      </c>
      <c r="L21" s="122"/>
      <c r="M21" s="13" t="s">
        <v>16</v>
      </c>
      <c r="N21" s="13" t="s">
        <v>16</v>
      </c>
      <c r="O21" s="122"/>
      <c r="P21" s="13" t="s">
        <v>16</v>
      </c>
      <c r="Q21" s="13" t="s">
        <v>16</v>
      </c>
      <c r="R21" s="13" t="s">
        <v>16</v>
      </c>
      <c r="S21" s="13" t="s">
        <v>16</v>
      </c>
      <c r="T21" s="122"/>
      <c r="U21" s="13" t="s">
        <v>16</v>
      </c>
      <c r="V21" s="13" t="s">
        <v>16</v>
      </c>
      <c r="W21" s="122"/>
      <c r="X21" s="13" t="s">
        <v>16</v>
      </c>
      <c r="Y21" s="13" t="s">
        <v>16</v>
      </c>
      <c r="Z21" s="13" t="s">
        <v>16</v>
      </c>
      <c r="AA21" s="13" t="s">
        <v>16</v>
      </c>
      <c r="AB21" s="122"/>
      <c r="AC21" s="13" t="s">
        <v>16</v>
      </c>
      <c r="AD21" s="13" t="s">
        <v>16</v>
      </c>
      <c r="AE21" s="13" t="s">
        <v>16</v>
      </c>
      <c r="AF21" s="13" t="s">
        <v>16</v>
      </c>
      <c r="AG21" s="13" t="s">
        <v>16</v>
      </c>
      <c r="AH21" s="13" t="s">
        <v>16</v>
      </c>
      <c r="AI21" s="13" t="s">
        <v>16</v>
      </c>
      <c r="AJ21" s="13" t="s">
        <v>16</v>
      </c>
      <c r="AK21" s="13" t="s">
        <v>16</v>
      </c>
      <c r="AL21" s="13" t="s">
        <v>16</v>
      </c>
      <c r="AM21" s="13" t="s">
        <v>16</v>
      </c>
      <c r="AN21" s="13" t="s">
        <v>16</v>
      </c>
      <c r="AO21" s="13" t="s">
        <v>16</v>
      </c>
      <c r="AP21" s="13" t="s">
        <v>16</v>
      </c>
      <c r="AQ21" s="2">
        <f t="shared" ref="AQ21:AR21" si="3">+AQ20+AQ17+AQ14</f>
        <v>429</v>
      </c>
      <c r="AR21" s="2">
        <f t="shared" si="3"/>
        <v>387</v>
      </c>
    </row>
    <row r="22" spans="1:44" ht="18" customHeight="1" x14ac:dyDescent="0.25">
      <c r="A22" s="132" t="s">
        <v>58</v>
      </c>
      <c r="B22" s="6" t="s">
        <v>59</v>
      </c>
      <c r="C22" s="6"/>
      <c r="D22" s="6"/>
      <c r="E22" s="6"/>
      <c r="F22" s="6"/>
      <c r="G22" s="11">
        <f t="shared" si="0"/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>
        <v>497</v>
      </c>
      <c r="AR22" s="6">
        <v>497</v>
      </c>
    </row>
    <row r="23" spans="1:44" ht="18" customHeight="1" x14ac:dyDescent="0.25">
      <c r="A23" s="132"/>
      <c r="B23" s="6" t="s">
        <v>60</v>
      </c>
      <c r="C23" s="6"/>
      <c r="D23" s="6"/>
      <c r="E23" s="6"/>
      <c r="F23" s="6"/>
      <c r="G23" s="11">
        <f t="shared" si="0"/>
        <v>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>
        <v>50</v>
      </c>
      <c r="AR23" s="6">
        <v>50</v>
      </c>
    </row>
    <row r="24" spans="1:44" s="19" customFormat="1" ht="18" customHeight="1" x14ac:dyDescent="0.25">
      <c r="A24" s="132"/>
      <c r="B24" s="17" t="s">
        <v>7</v>
      </c>
      <c r="C24" s="17"/>
      <c r="D24" s="17"/>
      <c r="E24" s="17"/>
      <c r="F24" s="17"/>
      <c r="G24" s="11">
        <f t="shared" si="0"/>
        <v>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>
        <f t="shared" ref="AQ24:AR24" si="4">SUM(AQ22:AQ23)</f>
        <v>547</v>
      </c>
      <c r="AR24" s="17">
        <f t="shared" si="4"/>
        <v>547</v>
      </c>
    </row>
    <row r="25" spans="1:44" ht="18" customHeight="1" x14ac:dyDescent="0.25">
      <c r="A25" s="133" t="s">
        <v>69</v>
      </c>
      <c r="B25" s="133"/>
      <c r="C25" s="6"/>
      <c r="D25" s="6"/>
      <c r="E25" s="6"/>
      <c r="F25" s="6"/>
      <c r="G25" s="11">
        <f t="shared" si="0"/>
        <v>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17">
        <v>330</v>
      </c>
      <c r="AR25" s="17">
        <v>330</v>
      </c>
    </row>
    <row r="26" spans="1:44" ht="18" customHeight="1" x14ac:dyDescent="0.25">
      <c r="A26" s="139" t="s">
        <v>70</v>
      </c>
      <c r="B26" s="140"/>
      <c r="C26" s="6"/>
      <c r="D26" s="6"/>
      <c r="E26" s="6"/>
      <c r="F26" s="6"/>
      <c r="G26" s="11">
        <f t="shared" si="0"/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17">
        <v>183</v>
      </c>
      <c r="AR26" s="17">
        <v>183</v>
      </c>
    </row>
    <row r="27" spans="1:44" ht="18" customHeight="1" x14ac:dyDescent="0.25">
      <c r="A27" s="134" t="s">
        <v>67</v>
      </c>
      <c r="B27" s="6" t="s">
        <v>61</v>
      </c>
      <c r="C27" s="6"/>
      <c r="D27" s="6"/>
      <c r="E27" s="6"/>
      <c r="F27" s="6"/>
      <c r="G27" s="11">
        <f t="shared" si="0"/>
        <v>0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>
        <v>0</v>
      </c>
      <c r="AR27" s="6">
        <f>112+110</f>
        <v>222</v>
      </c>
    </row>
    <row r="28" spans="1:44" ht="18" customHeight="1" x14ac:dyDescent="0.25">
      <c r="A28" s="135"/>
      <c r="B28" s="6" t="s">
        <v>62</v>
      </c>
      <c r="C28" s="6"/>
      <c r="D28" s="6"/>
      <c r="E28" s="6"/>
      <c r="F28" s="6"/>
      <c r="G28" s="11">
        <f t="shared" si="0"/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>
        <v>0</v>
      </c>
      <c r="AR28" s="6">
        <v>4</v>
      </c>
    </row>
    <row r="29" spans="1:44" ht="18" customHeight="1" x14ac:dyDescent="0.25">
      <c r="A29" s="135"/>
      <c r="B29" s="6" t="s">
        <v>63</v>
      </c>
      <c r="C29" s="6"/>
      <c r="D29" s="6"/>
      <c r="E29" s="6"/>
      <c r="F29" s="6"/>
      <c r="G29" s="11">
        <f t="shared" si="0"/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>
        <v>0</v>
      </c>
      <c r="AR29" s="6">
        <v>10</v>
      </c>
    </row>
    <row r="30" spans="1:44" s="19" customFormat="1" ht="18" customHeight="1" x14ac:dyDescent="0.25">
      <c r="A30" s="136"/>
      <c r="B30" s="17" t="s">
        <v>7</v>
      </c>
      <c r="C30" s="17"/>
      <c r="D30" s="17"/>
      <c r="E30" s="17"/>
      <c r="F30" s="17"/>
      <c r="G30" s="11">
        <f t="shared" si="0"/>
        <v>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23">
        <f t="shared" ref="AQ30:AR30" si="5">SUM(AQ27:AQ29)</f>
        <v>0</v>
      </c>
      <c r="AR30" s="23">
        <f t="shared" si="5"/>
        <v>236</v>
      </c>
    </row>
    <row r="31" spans="1:44" ht="18" customHeight="1" x14ac:dyDescent="0.25">
      <c r="A31" s="137" t="s">
        <v>68</v>
      </c>
      <c r="B31" s="6" t="s">
        <v>11</v>
      </c>
      <c r="C31" s="6"/>
      <c r="D31" s="6"/>
      <c r="E31" s="6"/>
      <c r="F31" s="6"/>
      <c r="G31" s="11">
        <f t="shared" si="0"/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>
        <f>5+5+21+19</f>
        <v>50</v>
      </c>
      <c r="AR31" s="6">
        <f>1+3+23+24</f>
        <v>51</v>
      </c>
    </row>
    <row r="32" spans="1:44" ht="18" customHeight="1" x14ac:dyDescent="0.25">
      <c r="A32" s="132"/>
      <c r="B32" s="6" t="s">
        <v>64</v>
      </c>
      <c r="C32" s="6"/>
      <c r="D32" s="6"/>
      <c r="E32" s="6"/>
      <c r="F32" s="6"/>
      <c r="G32" s="11">
        <f t="shared" si="0"/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>
        <v>25</v>
      </c>
      <c r="AR32" s="6">
        <v>38</v>
      </c>
    </row>
    <row r="33" spans="1:45" s="19" customFormat="1" ht="18" customHeight="1" x14ac:dyDescent="0.25">
      <c r="A33" s="132"/>
      <c r="B33" s="17" t="s">
        <v>7</v>
      </c>
      <c r="C33" s="17"/>
      <c r="D33" s="17"/>
      <c r="E33" s="17"/>
      <c r="F33" s="17"/>
      <c r="G33" s="11">
        <f t="shared" si="0"/>
        <v>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23">
        <f t="shared" ref="AQ33:AR33" si="6">SUM(AQ31:AQ32)</f>
        <v>75</v>
      </c>
      <c r="AR33" s="23">
        <f t="shared" si="6"/>
        <v>89</v>
      </c>
    </row>
    <row r="34" spans="1:45" ht="18" customHeight="1" x14ac:dyDescent="0.25">
      <c r="A34" s="138" t="s">
        <v>66</v>
      </c>
      <c r="B34" s="138"/>
      <c r="C34" s="6"/>
      <c r="D34" s="6"/>
      <c r="E34" s="6"/>
      <c r="F34" s="6"/>
      <c r="G34" s="11">
        <f t="shared" si="0"/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23">
        <v>55</v>
      </c>
      <c r="AR34" s="23">
        <v>55</v>
      </c>
    </row>
    <row r="35" spans="1:45" ht="18" customHeight="1" x14ac:dyDescent="0.25">
      <c r="A35" s="138" t="s">
        <v>65</v>
      </c>
      <c r="B35" s="138"/>
      <c r="C35" s="6"/>
      <c r="D35" s="6"/>
      <c r="E35" s="6"/>
      <c r="F35" s="6"/>
      <c r="G35" s="11">
        <f t="shared" si="0"/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23">
        <v>0</v>
      </c>
      <c r="AR35" s="23">
        <v>0</v>
      </c>
    </row>
    <row r="36" spans="1:45" ht="18" customHeight="1" x14ac:dyDescent="0.25">
      <c r="A36" s="138" t="s">
        <v>73</v>
      </c>
      <c r="B36" s="138"/>
      <c r="C36" s="6"/>
      <c r="D36" s="6"/>
      <c r="E36" s="6"/>
      <c r="F36" s="6"/>
      <c r="G36" s="11">
        <f t="shared" si="0"/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23">
        <v>34</v>
      </c>
      <c r="AR36" s="23">
        <v>34</v>
      </c>
    </row>
    <row r="37" spans="1:45" ht="18" customHeight="1" x14ac:dyDescent="0.25">
      <c r="A37" s="138" t="s">
        <v>74</v>
      </c>
      <c r="B37" s="138"/>
      <c r="C37" s="6"/>
      <c r="D37" s="6"/>
      <c r="E37" s="6"/>
      <c r="F37" s="6"/>
      <c r="G37" s="11">
        <f t="shared" si="0"/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23">
        <f>39+2</f>
        <v>41</v>
      </c>
      <c r="AR37" s="23">
        <f>30+31</f>
        <v>61</v>
      </c>
    </row>
    <row r="38" spans="1:45" s="19" customFormat="1" ht="18" customHeight="1" x14ac:dyDescent="0.25">
      <c r="A38" s="133" t="s">
        <v>14</v>
      </c>
      <c r="B38" s="133"/>
      <c r="C38" s="21"/>
      <c r="D38" s="21"/>
      <c r="E38" s="21"/>
      <c r="F38" s="21"/>
      <c r="G38" s="11">
        <f t="shared" si="0"/>
        <v>0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>
        <f t="shared" ref="AQ38:AR38" si="7">AQ21+AQ24+AQ25+AQ26+AQ30+AQ34+AQ33+AQ35+AQ36+AQ37</f>
        <v>1694</v>
      </c>
      <c r="AR38" s="22">
        <f t="shared" si="7"/>
        <v>1922</v>
      </c>
      <c r="AS38" s="26"/>
    </row>
  </sheetData>
  <mergeCells count="37">
    <mergeCell ref="A35:B35"/>
    <mergeCell ref="A38:B38"/>
    <mergeCell ref="A26:B26"/>
    <mergeCell ref="A36:B36"/>
    <mergeCell ref="A37:B37"/>
    <mergeCell ref="A22:A24"/>
    <mergeCell ref="A25:B25"/>
    <mergeCell ref="A27:A30"/>
    <mergeCell ref="A31:A33"/>
    <mergeCell ref="A34:B34"/>
    <mergeCell ref="AB3:AB21"/>
    <mergeCell ref="A15:A17"/>
    <mergeCell ref="A18:A20"/>
    <mergeCell ref="R1:T1"/>
    <mergeCell ref="U1:W1"/>
    <mergeCell ref="X1:Y1"/>
    <mergeCell ref="Z1:AB1"/>
    <mergeCell ref="A21:B21"/>
    <mergeCell ref="A3:A14"/>
    <mergeCell ref="L3:L21"/>
    <mergeCell ref="O3:O21"/>
    <mergeCell ref="T3:T21"/>
    <mergeCell ref="W3:W21"/>
    <mergeCell ref="E1:G1"/>
    <mergeCell ref="AM1:AN1"/>
    <mergeCell ref="AO1:AP1"/>
    <mergeCell ref="AK1:AL1"/>
    <mergeCell ref="P1:Q1"/>
    <mergeCell ref="A1:B2"/>
    <mergeCell ref="C1:D1"/>
    <mergeCell ref="H1:I1"/>
    <mergeCell ref="J1:L1"/>
    <mergeCell ref="M1:O1"/>
    <mergeCell ref="AG1:AH1"/>
    <mergeCell ref="AI1:AJ1"/>
    <mergeCell ref="AC1:AD1"/>
    <mergeCell ref="AE1:AF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zoomScale="60" zoomScaleNormal="100" workbookViewId="0">
      <selection activeCell="I26" sqref="I26"/>
    </sheetView>
  </sheetViews>
  <sheetFormatPr defaultRowHeight="18" customHeight="1" x14ac:dyDescent="0.25"/>
  <cols>
    <col min="1" max="1" width="9.140625" style="34"/>
    <col min="2" max="2" width="19.42578125" style="34" bestFit="1" customWidth="1"/>
    <col min="3" max="3" width="10.140625" hidden="1" customWidth="1"/>
    <col min="4" max="4" width="13.7109375" hidden="1" customWidth="1"/>
    <col min="5" max="5" width="5.5703125" hidden="1" customWidth="1"/>
    <col min="6" max="6" width="9.5703125" hidden="1" customWidth="1"/>
    <col min="7" max="7" width="18.140625" customWidth="1"/>
    <col min="8" max="8" width="12.140625" customWidth="1"/>
    <col min="9" max="9" width="12.42578125" customWidth="1"/>
  </cols>
  <sheetData>
    <row r="1" spans="1:10" ht="18" customHeight="1" x14ac:dyDescent="0.25">
      <c r="B1" s="34" t="s">
        <v>93</v>
      </c>
    </row>
    <row r="2" spans="1:10" s="25" customFormat="1" ht="31.5" x14ac:dyDescent="0.25">
      <c r="A2" s="148" t="s">
        <v>1</v>
      </c>
      <c r="B2" s="148"/>
      <c r="C2" s="120" t="s">
        <v>27</v>
      </c>
      <c r="D2" s="120"/>
      <c r="E2" s="13"/>
      <c r="F2" s="120" t="s">
        <v>75</v>
      </c>
      <c r="G2" s="120"/>
      <c r="H2" s="24" t="s">
        <v>91</v>
      </c>
      <c r="I2" s="24" t="s">
        <v>92</v>
      </c>
    </row>
    <row r="3" spans="1:10" s="25" customFormat="1" ht="18" customHeight="1" x14ac:dyDescent="0.25">
      <c r="A3" s="148"/>
      <c r="B3" s="148"/>
      <c r="C3" s="13" t="s">
        <v>25</v>
      </c>
      <c r="D3" s="13" t="s">
        <v>29</v>
      </c>
      <c r="E3" s="13"/>
      <c r="F3" s="13" t="s">
        <v>24</v>
      </c>
      <c r="G3" s="13" t="s">
        <v>25</v>
      </c>
      <c r="H3" s="13" t="s">
        <v>25</v>
      </c>
      <c r="I3" s="13" t="s">
        <v>25</v>
      </c>
    </row>
    <row r="4" spans="1:10" ht="18" customHeight="1" x14ac:dyDescent="0.25">
      <c r="A4" s="149" t="s">
        <v>2</v>
      </c>
      <c r="B4" s="9" t="s">
        <v>28</v>
      </c>
      <c r="C4" s="14">
        <v>1600</v>
      </c>
      <c r="D4" s="14" t="s">
        <v>30</v>
      </c>
      <c r="E4" s="14">
        <f>3*200+2*500</f>
        <v>1600</v>
      </c>
      <c r="F4" s="14">
        <v>8.5742919999999998</v>
      </c>
      <c r="G4" s="11">
        <f>F4%*(E4)</f>
        <v>137.188672</v>
      </c>
      <c r="H4" s="6">
        <v>44</v>
      </c>
      <c r="I4" s="20">
        <v>44</v>
      </c>
      <c r="J4" t="s">
        <v>95</v>
      </c>
    </row>
    <row r="5" spans="1:10" ht="18" customHeight="1" x14ac:dyDescent="0.25">
      <c r="A5" s="149"/>
      <c r="B5" s="9" t="s">
        <v>3</v>
      </c>
      <c r="C5" s="14">
        <v>500</v>
      </c>
      <c r="D5" s="14" t="s">
        <v>31</v>
      </c>
      <c r="E5" s="14">
        <f>1*500</f>
        <v>500</v>
      </c>
      <c r="F5" s="14">
        <v>10.134539999999999</v>
      </c>
      <c r="G5" s="11">
        <v>50</v>
      </c>
      <c r="H5" s="6">
        <v>0</v>
      </c>
      <c r="I5" s="20">
        <v>0</v>
      </c>
      <c r="J5" t="s">
        <v>96</v>
      </c>
    </row>
    <row r="6" spans="1:10" ht="18" customHeight="1" x14ac:dyDescent="0.25">
      <c r="A6" s="149"/>
      <c r="B6" s="9" t="s">
        <v>4</v>
      </c>
      <c r="C6" s="14">
        <v>840</v>
      </c>
      <c r="D6" s="14" t="s">
        <v>32</v>
      </c>
      <c r="E6" s="14">
        <f>4*210</f>
        <v>840</v>
      </c>
      <c r="F6" s="14">
        <v>3.2049219999999998</v>
      </c>
      <c r="G6" s="11">
        <f t="shared" ref="G6:G13" si="0">+F6%*(E6)</f>
        <v>26.921344799999996</v>
      </c>
      <c r="H6" s="6">
        <v>22</v>
      </c>
      <c r="I6" s="20">
        <v>22</v>
      </c>
    </row>
    <row r="7" spans="1:10" ht="18" customHeight="1" x14ac:dyDescent="0.25">
      <c r="A7" s="149"/>
      <c r="B7" s="9" t="s">
        <v>5</v>
      </c>
      <c r="C7" s="14">
        <v>1000</v>
      </c>
      <c r="D7" s="14" t="s">
        <v>33</v>
      </c>
      <c r="E7" s="14">
        <f>2*500</f>
        <v>1000</v>
      </c>
      <c r="F7" s="14">
        <v>7.6676640000000003</v>
      </c>
      <c r="G7" s="11">
        <f t="shared" si="0"/>
        <v>76.676640000000006</v>
      </c>
      <c r="H7" s="6">
        <v>70</v>
      </c>
      <c r="I7" s="20">
        <v>70</v>
      </c>
    </row>
    <row r="8" spans="1:10" ht="18" customHeight="1" x14ac:dyDescent="0.25">
      <c r="A8" s="149"/>
      <c r="B8" s="9" t="s">
        <v>6</v>
      </c>
      <c r="C8" s="14">
        <v>1500</v>
      </c>
      <c r="D8" s="14" t="s">
        <v>34</v>
      </c>
      <c r="E8" s="14">
        <f>3*500</f>
        <v>1500</v>
      </c>
      <c r="F8" s="14">
        <v>1.2485649999999999</v>
      </c>
      <c r="G8" s="11">
        <f t="shared" si="0"/>
        <v>18.728475</v>
      </c>
      <c r="H8" s="6">
        <v>17</v>
      </c>
      <c r="I8" s="20">
        <v>17</v>
      </c>
    </row>
    <row r="9" spans="1:10" ht="18" customHeight="1" x14ac:dyDescent="0.25">
      <c r="A9" s="149"/>
      <c r="B9" s="9" t="s">
        <v>17</v>
      </c>
      <c r="C9" s="14">
        <v>2600</v>
      </c>
      <c r="D9" s="14" t="s">
        <v>57</v>
      </c>
      <c r="E9" s="14">
        <f>3*200+4*500</f>
        <v>2600</v>
      </c>
      <c r="F9" s="14"/>
      <c r="G9" s="11">
        <v>50</v>
      </c>
      <c r="H9" s="6">
        <v>45</v>
      </c>
      <c r="I9" s="20">
        <v>45</v>
      </c>
    </row>
    <row r="10" spans="1:10" ht="18" customHeight="1" x14ac:dyDescent="0.25">
      <c r="A10" s="149"/>
      <c r="B10" s="9" t="s">
        <v>20</v>
      </c>
      <c r="C10" s="14">
        <v>1600</v>
      </c>
      <c r="D10" s="14" t="s">
        <v>76</v>
      </c>
      <c r="E10" s="14">
        <f>1 * 800</f>
        <v>800</v>
      </c>
      <c r="F10" s="14">
        <v>9.2200000000000006</v>
      </c>
      <c r="G10" s="11">
        <f t="shared" si="0"/>
        <v>73.760000000000005</v>
      </c>
      <c r="H10" s="6">
        <v>37</v>
      </c>
      <c r="I10" s="20">
        <v>37</v>
      </c>
      <c r="J10" t="s">
        <v>97</v>
      </c>
    </row>
    <row r="11" spans="1:10" ht="18" customHeight="1" x14ac:dyDescent="0.25">
      <c r="A11" s="149"/>
      <c r="B11" s="10" t="s">
        <v>7</v>
      </c>
      <c r="C11" s="13">
        <f>SUM(C4:C10)</f>
        <v>9640</v>
      </c>
      <c r="D11" s="13" t="s">
        <v>16</v>
      </c>
      <c r="E11" s="13"/>
      <c r="F11" s="13" t="s">
        <v>16</v>
      </c>
      <c r="G11" s="2">
        <f>SUM(G4:G10)</f>
        <v>433.2751318</v>
      </c>
      <c r="H11" s="2">
        <f>SUM(H4:H10)</f>
        <v>235</v>
      </c>
      <c r="I11" s="2">
        <f>SUM(I4:I10)</f>
        <v>235</v>
      </c>
    </row>
    <row r="12" spans="1:10" ht="18" customHeight="1" x14ac:dyDescent="0.25">
      <c r="A12" s="149" t="s">
        <v>8</v>
      </c>
      <c r="B12" s="9" t="s">
        <v>9</v>
      </c>
      <c r="C12" s="14">
        <v>60</v>
      </c>
      <c r="D12" s="14" t="s">
        <v>77</v>
      </c>
      <c r="E12" s="14">
        <f>3*20</f>
        <v>60</v>
      </c>
      <c r="F12" s="14">
        <v>13.33</v>
      </c>
      <c r="G12" s="11">
        <f t="shared" si="0"/>
        <v>7.9980000000000002</v>
      </c>
      <c r="H12" s="6">
        <v>7</v>
      </c>
      <c r="I12" s="20">
        <v>7</v>
      </c>
    </row>
    <row r="13" spans="1:10" ht="18" customHeight="1" x14ac:dyDescent="0.25">
      <c r="A13" s="149"/>
      <c r="B13" s="9" t="s">
        <v>10</v>
      </c>
      <c r="C13" s="14">
        <v>510</v>
      </c>
      <c r="D13" s="14" t="s">
        <v>78</v>
      </c>
      <c r="E13" s="14">
        <f>3*170</f>
        <v>510</v>
      </c>
      <c r="F13" s="14">
        <v>12.34</v>
      </c>
      <c r="G13" s="11">
        <f t="shared" si="0"/>
        <v>62.933999999999997</v>
      </c>
      <c r="H13" s="6">
        <v>0</v>
      </c>
      <c r="I13" s="20">
        <v>0</v>
      </c>
      <c r="J13" t="s">
        <v>98</v>
      </c>
    </row>
    <row r="14" spans="1:10" ht="18" customHeight="1" x14ac:dyDescent="0.25">
      <c r="A14" s="149"/>
      <c r="B14" s="10" t="s">
        <v>7</v>
      </c>
      <c r="C14" s="13">
        <f>SUM(C12:C13)</f>
        <v>570</v>
      </c>
      <c r="D14" s="13" t="s">
        <v>16</v>
      </c>
      <c r="E14" s="13"/>
      <c r="F14" s="13" t="s">
        <v>16</v>
      </c>
      <c r="G14" s="2">
        <f>SUM(G12:G13)</f>
        <v>70.932000000000002</v>
      </c>
      <c r="H14" s="13">
        <f t="shared" ref="H14:I14" si="1">SUM(H12:H13)</f>
        <v>7</v>
      </c>
      <c r="I14" s="13">
        <f t="shared" si="1"/>
        <v>7</v>
      </c>
    </row>
    <row r="15" spans="1:10" ht="18" customHeight="1" x14ac:dyDescent="0.25">
      <c r="A15" s="149" t="s">
        <v>11</v>
      </c>
      <c r="B15" s="9" t="s">
        <v>0</v>
      </c>
      <c r="C15" s="14">
        <v>270</v>
      </c>
      <c r="D15" s="14" t="s">
        <v>16</v>
      </c>
      <c r="E15" s="14"/>
      <c r="F15" s="14">
        <v>10.74</v>
      </c>
      <c r="G15" s="11">
        <f>+F15%*(C15)</f>
        <v>28.997999999999998</v>
      </c>
      <c r="H15" s="20">
        <v>12</v>
      </c>
      <c r="I15" s="20">
        <v>12</v>
      </c>
    </row>
    <row r="16" spans="1:10" ht="18" customHeight="1" x14ac:dyDescent="0.25">
      <c r="A16" s="149"/>
      <c r="B16" s="9" t="s">
        <v>12</v>
      </c>
      <c r="C16" s="14">
        <v>1020</v>
      </c>
      <c r="D16" s="14" t="s">
        <v>16</v>
      </c>
      <c r="E16" s="14"/>
      <c r="F16" s="14">
        <v>11.46</v>
      </c>
      <c r="G16" s="11">
        <f>+F16%*(C16)</f>
        <v>116.89200000000001</v>
      </c>
      <c r="H16" s="20">
        <v>106</v>
      </c>
      <c r="I16" s="20">
        <v>106</v>
      </c>
    </row>
    <row r="17" spans="1:11" ht="18" customHeight="1" x14ac:dyDescent="0.25">
      <c r="A17" s="149"/>
      <c r="B17" s="10" t="s">
        <v>7</v>
      </c>
      <c r="C17" s="13">
        <f>SUM(C15:C16)</f>
        <v>1290</v>
      </c>
      <c r="D17" s="13" t="s">
        <v>16</v>
      </c>
      <c r="E17" s="13"/>
      <c r="F17" s="13" t="s">
        <v>16</v>
      </c>
      <c r="G17" s="13">
        <f>SUM(G15:G16)</f>
        <v>145.89000000000001</v>
      </c>
      <c r="H17" s="13">
        <f t="shared" ref="H17:I17" si="2">SUM(H15:H16)</f>
        <v>118</v>
      </c>
      <c r="I17" s="13">
        <f t="shared" si="2"/>
        <v>118</v>
      </c>
    </row>
    <row r="18" spans="1:11" ht="18" customHeight="1" x14ac:dyDescent="0.25">
      <c r="A18" s="148" t="s">
        <v>13</v>
      </c>
      <c r="B18" s="148"/>
      <c r="C18" s="13">
        <f>+C17+C14+C11</f>
        <v>11500</v>
      </c>
      <c r="D18" s="13" t="s">
        <v>16</v>
      </c>
      <c r="E18" s="13"/>
      <c r="F18" s="13" t="s">
        <v>16</v>
      </c>
      <c r="G18" s="27">
        <f>+G17+G14+G11</f>
        <v>650.09713179999994</v>
      </c>
      <c r="H18" s="2">
        <f t="shared" ref="H18:I18" si="3">+H17+H14+H11</f>
        <v>360</v>
      </c>
      <c r="I18" s="2">
        <f t="shared" si="3"/>
        <v>360</v>
      </c>
    </row>
    <row r="19" spans="1:11" ht="18" customHeight="1" x14ac:dyDescent="0.25">
      <c r="A19" s="150" t="s">
        <v>58</v>
      </c>
      <c r="B19" s="33" t="s">
        <v>59</v>
      </c>
      <c r="C19" s="6"/>
      <c r="D19" s="6"/>
      <c r="E19" s="6"/>
      <c r="F19" s="6"/>
      <c r="G19" s="6">
        <v>600</v>
      </c>
      <c r="H19" s="6">
        <v>420</v>
      </c>
      <c r="I19" s="6">
        <v>420</v>
      </c>
    </row>
    <row r="20" spans="1:11" ht="18" customHeight="1" x14ac:dyDescent="0.25">
      <c r="A20" s="150"/>
      <c r="B20" s="33" t="s">
        <v>60</v>
      </c>
      <c r="C20" s="6"/>
      <c r="D20" s="6"/>
      <c r="E20" s="6"/>
      <c r="F20" s="6"/>
      <c r="G20" s="6">
        <v>54</v>
      </c>
      <c r="H20" s="6">
        <v>50</v>
      </c>
      <c r="I20" s="6">
        <v>50</v>
      </c>
    </row>
    <row r="21" spans="1:11" s="19" customFormat="1" ht="18" customHeight="1" x14ac:dyDescent="0.25">
      <c r="A21" s="150"/>
      <c r="B21" s="30" t="s">
        <v>7</v>
      </c>
      <c r="C21" s="17"/>
      <c r="D21" s="17"/>
      <c r="E21" s="17"/>
      <c r="F21" s="17"/>
      <c r="G21" s="17">
        <f>SUM(G19:G20)</f>
        <v>654</v>
      </c>
      <c r="H21" s="17">
        <f t="shared" ref="H21:I21" si="4">SUM(H19:H20)</f>
        <v>470</v>
      </c>
      <c r="I21" s="17">
        <f t="shared" si="4"/>
        <v>470</v>
      </c>
    </row>
    <row r="22" spans="1:11" ht="18" customHeight="1" x14ac:dyDescent="0.25">
      <c r="A22" s="138" t="s">
        <v>69</v>
      </c>
      <c r="B22" s="138"/>
      <c r="C22" s="6"/>
      <c r="D22" s="6"/>
      <c r="E22" s="6"/>
      <c r="F22" s="6"/>
      <c r="G22" s="17">
        <v>420</v>
      </c>
      <c r="H22" s="17">
        <v>300</v>
      </c>
      <c r="I22" s="17">
        <v>300</v>
      </c>
    </row>
    <row r="23" spans="1:11" ht="18" customHeight="1" x14ac:dyDescent="0.25">
      <c r="A23" s="151" t="s">
        <v>70</v>
      </c>
      <c r="B23" s="152"/>
      <c r="C23" s="6"/>
      <c r="D23" s="6"/>
      <c r="E23" s="6"/>
      <c r="F23" s="6"/>
      <c r="G23" s="17">
        <v>189</v>
      </c>
      <c r="H23" s="17">
        <v>100</v>
      </c>
      <c r="I23" s="17">
        <v>100</v>
      </c>
      <c r="J23" t="s">
        <v>99</v>
      </c>
    </row>
    <row r="24" spans="1:11" s="19" customFormat="1" ht="18" customHeight="1" x14ac:dyDescent="0.25">
      <c r="A24" s="146" t="s">
        <v>79</v>
      </c>
      <c r="B24" s="147"/>
      <c r="C24" s="17"/>
      <c r="D24" s="17"/>
      <c r="E24" s="17"/>
      <c r="F24" s="17"/>
      <c r="G24" s="17">
        <v>341</v>
      </c>
      <c r="H24" s="23">
        <v>300</v>
      </c>
      <c r="I24" s="23">
        <v>0</v>
      </c>
      <c r="J24" s="26" t="s">
        <v>89</v>
      </c>
      <c r="K24" s="26"/>
    </row>
    <row r="25" spans="1:11" s="19" customFormat="1" ht="18" customHeight="1" x14ac:dyDescent="0.25">
      <c r="A25" s="146" t="s">
        <v>80</v>
      </c>
      <c r="B25" s="147"/>
      <c r="C25" s="17"/>
      <c r="D25" s="17"/>
      <c r="E25" s="17"/>
      <c r="F25" s="17"/>
      <c r="G25" s="17">
        <v>300</v>
      </c>
      <c r="H25" s="23">
        <v>100</v>
      </c>
      <c r="I25" s="23">
        <v>100</v>
      </c>
    </row>
    <row r="26" spans="1:11" ht="18" customHeight="1" x14ac:dyDescent="0.25">
      <c r="A26" s="138" t="s">
        <v>66</v>
      </c>
      <c r="B26" s="138"/>
      <c r="C26" s="6"/>
      <c r="D26" s="6"/>
      <c r="E26" s="6"/>
      <c r="F26" s="6"/>
      <c r="G26" s="6">
        <v>58</v>
      </c>
      <c r="H26" s="23">
        <v>55</v>
      </c>
      <c r="I26" s="23">
        <v>55</v>
      </c>
    </row>
    <row r="27" spans="1:11" ht="18" customHeight="1" x14ac:dyDescent="0.25">
      <c r="A27" s="138" t="s">
        <v>65</v>
      </c>
      <c r="B27" s="138"/>
      <c r="C27" s="6"/>
      <c r="D27" s="6"/>
      <c r="E27" s="6"/>
      <c r="F27" s="6"/>
      <c r="G27" s="6">
        <v>130</v>
      </c>
      <c r="H27" s="23">
        <v>0</v>
      </c>
      <c r="I27" s="23">
        <v>0</v>
      </c>
      <c r="J27" t="s">
        <v>100</v>
      </c>
    </row>
    <row r="28" spans="1:11" ht="18" customHeight="1" x14ac:dyDescent="0.25">
      <c r="A28" s="138" t="s">
        <v>73</v>
      </c>
      <c r="B28" s="138"/>
      <c r="C28" s="6"/>
      <c r="D28" s="6"/>
      <c r="E28" s="6"/>
      <c r="F28" s="6"/>
      <c r="G28" s="6">
        <v>35</v>
      </c>
      <c r="H28" s="23">
        <v>0</v>
      </c>
      <c r="I28" s="23">
        <v>0</v>
      </c>
    </row>
    <row r="29" spans="1:11" s="19" customFormat="1" ht="18" customHeight="1" x14ac:dyDescent="0.25">
      <c r="A29" s="138" t="s">
        <v>14</v>
      </c>
      <c r="B29" s="138"/>
      <c r="C29" s="21"/>
      <c r="D29" s="21"/>
      <c r="E29" s="21"/>
      <c r="F29" s="21"/>
      <c r="G29" s="22">
        <f>+G28+G27+G26+G25+G24+G23+G22+G21+G18</f>
        <v>2777.0971318000002</v>
      </c>
      <c r="H29" s="22">
        <f t="shared" ref="H29:I29" si="5">+H28+H27+H26+H25+H24+H23+H22+H21+H18</f>
        <v>1685</v>
      </c>
      <c r="I29" s="22">
        <f t="shared" si="5"/>
        <v>1385</v>
      </c>
      <c r="J29" s="26"/>
    </row>
    <row r="30" spans="1:11" s="19" customFormat="1" ht="18" customHeight="1" x14ac:dyDescent="0.25">
      <c r="A30" s="142" t="s">
        <v>86</v>
      </c>
      <c r="B30" s="143"/>
      <c r="C30" s="143"/>
      <c r="D30" s="143"/>
      <c r="E30" s="143"/>
      <c r="F30" s="143"/>
      <c r="G30" s="144"/>
      <c r="H30" s="23">
        <v>0</v>
      </c>
      <c r="I30" s="23">
        <v>100</v>
      </c>
    </row>
    <row r="31" spans="1:11" ht="18" customHeight="1" x14ac:dyDescent="0.25">
      <c r="A31" s="37" t="s">
        <v>87</v>
      </c>
      <c r="B31" s="37"/>
      <c r="C31" s="38"/>
      <c r="D31" s="38"/>
      <c r="E31" s="38"/>
      <c r="F31" s="38"/>
      <c r="G31" s="38"/>
      <c r="H31" s="23">
        <v>0</v>
      </c>
      <c r="I31" s="23">
        <v>0</v>
      </c>
      <c r="J31" t="s">
        <v>88</v>
      </c>
    </row>
    <row r="32" spans="1:11" ht="18" customHeight="1" x14ac:dyDescent="0.25">
      <c r="A32" s="37"/>
      <c r="B32" s="37" t="s">
        <v>7</v>
      </c>
      <c r="C32" s="38"/>
      <c r="D32" s="38"/>
      <c r="E32" s="38"/>
      <c r="F32" s="38"/>
      <c r="G32" s="38"/>
      <c r="H32" s="22">
        <f>+H29+H30+H31</f>
        <v>1685</v>
      </c>
      <c r="I32" s="22">
        <f>+I29+I30+I31</f>
        <v>1485</v>
      </c>
    </row>
    <row r="33" spans="1:11" ht="18" customHeight="1" x14ac:dyDescent="0.25">
      <c r="A33" s="37" t="s">
        <v>90</v>
      </c>
      <c r="B33" s="37"/>
      <c r="C33" s="38"/>
      <c r="D33" s="38"/>
      <c r="E33" s="38"/>
      <c r="F33" s="38"/>
      <c r="G33" s="38"/>
      <c r="H33" s="22">
        <f>+H32-H21</f>
        <v>1215</v>
      </c>
      <c r="I33" s="22">
        <f>+I32-I21</f>
        <v>1015</v>
      </c>
    </row>
    <row r="34" spans="1:11" ht="18" customHeight="1" x14ac:dyDescent="0.25">
      <c r="A34" s="34" t="s">
        <v>81</v>
      </c>
    </row>
    <row r="35" spans="1:11" ht="18" customHeight="1" x14ac:dyDescent="0.25">
      <c r="A35" s="35">
        <v>1</v>
      </c>
      <c r="B35" s="145" t="s">
        <v>94</v>
      </c>
      <c r="C35" s="145"/>
      <c r="D35" s="145"/>
      <c r="E35" s="145"/>
      <c r="F35" s="145"/>
      <c r="G35" s="145"/>
      <c r="H35" s="145"/>
      <c r="I35" s="145"/>
      <c r="J35" s="145"/>
      <c r="K35" s="145"/>
    </row>
    <row r="36" spans="1:11" ht="9.9499999999999993" customHeight="1" x14ac:dyDescent="0.25">
      <c r="A36" s="35"/>
      <c r="B36" s="32"/>
      <c r="C36" s="28"/>
      <c r="D36" s="28"/>
      <c r="E36" s="28"/>
      <c r="F36" s="28"/>
      <c r="G36" s="28"/>
      <c r="H36" s="28"/>
      <c r="I36" s="28"/>
      <c r="J36" s="28"/>
      <c r="K36" s="28"/>
    </row>
    <row r="37" spans="1:11" ht="18" customHeight="1" x14ac:dyDescent="0.25">
      <c r="A37" s="35">
        <v>2</v>
      </c>
      <c r="B37" s="141" t="s">
        <v>82</v>
      </c>
      <c r="C37" s="141"/>
      <c r="D37" s="141"/>
      <c r="E37" s="141"/>
      <c r="F37" s="141"/>
      <c r="G37" s="141"/>
      <c r="H37" s="141"/>
      <c r="I37" s="141"/>
      <c r="J37" s="141"/>
      <c r="K37" s="141"/>
    </row>
    <row r="38" spans="1:11" ht="18" customHeight="1" x14ac:dyDescent="0.25">
      <c r="A38" s="35"/>
      <c r="B38" s="141"/>
      <c r="C38" s="141"/>
      <c r="D38" s="141"/>
      <c r="E38" s="141"/>
      <c r="F38" s="141"/>
      <c r="G38" s="141"/>
      <c r="H38" s="141"/>
      <c r="I38" s="141"/>
      <c r="J38" s="141"/>
      <c r="K38" s="141"/>
    </row>
    <row r="39" spans="1:11" ht="9.9499999999999993" customHeight="1" x14ac:dyDescent="0.25">
      <c r="A39" s="35"/>
      <c r="B39" s="36"/>
      <c r="C39" s="29"/>
      <c r="D39" s="29"/>
      <c r="E39" s="29"/>
      <c r="F39" s="29"/>
      <c r="G39" s="29"/>
      <c r="H39" s="29"/>
      <c r="I39" s="29"/>
      <c r="J39" s="29"/>
      <c r="K39" s="29"/>
    </row>
    <row r="40" spans="1:11" ht="18" customHeight="1" x14ac:dyDescent="0.25">
      <c r="A40" s="35">
        <v>3</v>
      </c>
      <c r="B40" s="141" t="s">
        <v>83</v>
      </c>
      <c r="C40" s="141"/>
      <c r="D40" s="141"/>
      <c r="E40" s="141"/>
      <c r="F40" s="141"/>
      <c r="G40" s="141"/>
      <c r="H40" s="141"/>
      <c r="I40" s="141"/>
      <c r="J40" s="141"/>
      <c r="K40" s="141"/>
    </row>
    <row r="41" spans="1:11" ht="18" customHeight="1" x14ac:dyDescent="0.25">
      <c r="B41" s="141"/>
      <c r="C41" s="141"/>
      <c r="D41" s="141"/>
      <c r="E41" s="141"/>
      <c r="F41" s="141"/>
      <c r="G41" s="141"/>
      <c r="H41" s="141"/>
      <c r="I41" s="141"/>
      <c r="J41" s="141"/>
      <c r="K41" s="141"/>
    </row>
  </sheetData>
  <mergeCells count="20">
    <mergeCell ref="A25:B25"/>
    <mergeCell ref="A2:B3"/>
    <mergeCell ref="C2:D2"/>
    <mergeCell ref="F2:G2"/>
    <mergeCell ref="A4:A11"/>
    <mergeCell ref="A12:A14"/>
    <mergeCell ref="A15:A17"/>
    <mergeCell ref="A18:B18"/>
    <mergeCell ref="A19:A21"/>
    <mergeCell ref="A22:B22"/>
    <mergeCell ref="A23:B23"/>
    <mergeCell ref="A24:B24"/>
    <mergeCell ref="B37:K38"/>
    <mergeCell ref="B40:K41"/>
    <mergeCell ref="A26:B26"/>
    <mergeCell ref="A27:B27"/>
    <mergeCell ref="A28:B28"/>
    <mergeCell ref="A29:B29"/>
    <mergeCell ref="A30:G30"/>
    <mergeCell ref="B35:K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H12" sqref="H12"/>
    </sheetView>
  </sheetViews>
  <sheetFormatPr defaultRowHeight="18" customHeight="1" x14ac:dyDescent="0.25"/>
  <cols>
    <col min="1" max="1" width="9.140625" style="34"/>
    <col min="2" max="2" width="16.5703125" style="34" customWidth="1"/>
    <col min="3" max="3" width="6.7109375" bestFit="1" customWidth="1"/>
    <col min="4" max="4" width="13.7109375" bestFit="1" customWidth="1"/>
    <col min="5" max="5" width="5.5703125" bestFit="1" customWidth="1"/>
    <col min="6" max="6" width="9.5703125" bestFit="1" customWidth="1"/>
    <col min="7" max="7" width="12.85546875" customWidth="1"/>
    <col min="8" max="8" width="12.140625" style="54" customWidth="1"/>
    <col min="9" max="9" width="12.42578125" style="54" customWidth="1"/>
  </cols>
  <sheetData>
    <row r="1" spans="1:9" s="25" customFormat="1" ht="47.25" x14ac:dyDescent="0.25">
      <c r="A1" s="148" t="s">
        <v>1</v>
      </c>
      <c r="B1" s="148"/>
      <c r="C1" s="120" t="s">
        <v>27</v>
      </c>
      <c r="D1" s="120"/>
      <c r="E1" s="13"/>
      <c r="F1" s="120" t="s">
        <v>75</v>
      </c>
      <c r="G1" s="120"/>
      <c r="H1" s="57" t="s">
        <v>71</v>
      </c>
      <c r="I1" s="57" t="s">
        <v>72</v>
      </c>
    </row>
    <row r="2" spans="1:9" s="25" customFormat="1" ht="18" customHeight="1" x14ac:dyDescent="0.25">
      <c r="A2" s="148"/>
      <c r="B2" s="148"/>
      <c r="C2" s="13" t="s">
        <v>25</v>
      </c>
      <c r="D2" s="13" t="s">
        <v>29</v>
      </c>
      <c r="E2" s="13"/>
      <c r="F2" s="13" t="s">
        <v>24</v>
      </c>
      <c r="G2" s="13" t="s">
        <v>25</v>
      </c>
      <c r="H2" s="57" t="s">
        <v>25</v>
      </c>
      <c r="I2" s="57" t="s">
        <v>25</v>
      </c>
    </row>
    <row r="3" spans="1:9" ht="18" customHeight="1" x14ac:dyDescent="0.25">
      <c r="A3" s="149" t="s">
        <v>2</v>
      </c>
      <c r="B3" s="9" t="s">
        <v>28</v>
      </c>
      <c r="C3" s="14">
        <v>1600</v>
      </c>
      <c r="D3" s="14" t="s">
        <v>30</v>
      </c>
      <c r="E3" s="14">
        <f>3*200+2*500</f>
        <v>1600</v>
      </c>
      <c r="F3" s="14">
        <v>8.5742919999999998</v>
      </c>
      <c r="G3" s="11">
        <f>F3%*(E3)</f>
        <v>137.188672</v>
      </c>
      <c r="H3" s="58">
        <v>85</v>
      </c>
      <c r="I3" s="59">
        <v>85</v>
      </c>
    </row>
    <row r="4" spans="1:9" ht="18" customHeight="1" x14ac:dyDescent="0.25">
      <c r="A4" s="149"/>
      <c r="B4" s="9" t="s">
        <v>3</v>
      </c>
      <c r="C4" s="14">
        <v>500</v>
      </c>
      <c r="D4" s="14" t="s">
        <v>31</v>
      </c>
      <c r="E4" s="14">
        <f>1*500</f>
        <v>500</v>
      </c>
      <c r="F4" s="14">
        <v>10.134539999999999</v>
      </c>
      <c r="G4" s="11">
        <v>50</v>
      </c>
      <c r="H4" s="58">
        <v>45</v>
      </c>
      <c r="I4" s="59">
        <v>45</v>
      </c>
    </row>
    <row r="5" spans="1:9" ht="18" customHeight="1" x14ac:dyDescent="0.25">
      <c r="A5" s="149"/>
      <c r="B5" s="9" t="s">
        <v>4</v>
      </c>
      <c r="C5" s="14">
        <v>840</v>
      </c>
      <c r="D5" s="14" t="s">
        <v>32</v>
      </c>
      <c r="E5" s="14">
        <f>4*210</f>
        <v>840</v>
      </c>
      <c r="F5" s="14">
        <v>3.2049219999999998</v>
      </c>
      <c r="G5" s="11">
        <f t="shared" ref="G5:G13" si="0">+F5%*(E5)</f>
        <v>26.921344799999996</v>
      </c>
      <c r="H5" s="58">
        <v>24</v>
      </c>
      <c r="I5" s="59">
        <v>24</v>
      </c>
    </row>
    <row r="6" spans="1:9" ht="18" customHeight="1" x14ac:dyDescent="0.25">
      <c r="A6" s="149"/>
      <c r="B6" s="9" t="s">
        <v>5</v>
      </c>
      <c r="C6" s="14">
        <v>1000</v>
      </c>
      <c r="D6" s="14" t="s">
        <v>33</v>
      </c>
      <c r="E6" s="14">
        <f>2*500</f>
        <v>1000</v>
      </c>
      <c r="F6" s="14">
        <v>7.6676640000000003</v>
      </c>
      <c r="G6" s="11">
        <f t="shared" si="0"/>
        <v>76.676640000000006</v>
      </c>
      <c r="H6" s="58">
        <v>70</v>
      </c>
      <c r="I6" s="59">
        <v>62</v>
      </c>
    </row>
    <row r="7" spans="1:9" ht="18" customHeight="1" x14ac:dyDescent="0.25">
      <c r="A7" s="149"/>
      <c r="B7" s="9" t="s">
        <v>6</v>
      </c>
      <c r="C7" s="14">
        <v>1500</v>
      </c>
      <c r="D7" s="14" t="s">
        <v>34</v>
      </c>
      <c r="E7" s="14">
        <f>3*500</f>
        <v>1500</v>
      </c>
      <c r="F7" s="14">
        <v>1.2485649999999999</v>
      </c>
      <c r="G7" s="11">
        <f t="shared" si="0"/>
        <v>18.728475</v>
      </c>
      <c r="H7" s="58">
        <v>17</v>
      </c>
      <c r="I7" s="59">
        <v>17</v>
      </c>
    </row>
    <row r="8" spans="1:9" ht="18" customHeight="1" x14ac:dyDescent="0.25">
      <c r="A8" s="149"/>
      <c r="B8" s="9" t="s">
        <v>17</v>
      </c>
      <c r="C8" s="14">
        <v>500</v>
      </c>
      <c r="D8" s="14" t="s">
        <v>31</v>
      </c>
      <c r="E8" s="14">
        <v>500</v>
      </c>
      <c r="F8" s="14">
        <v>10</v>
      </c>
      <c r="G8" s="11">
        <f t="shared" si="0"/>
        <v>50</v>
      </c>
      <c r="H8" s="58">
        <v>45</v>
      </c>
      <c r="I8" s="59">
        <v>45</v>
      </c>
    </row>
    <row r="9" spans="1:9" ht="18" customHeight="1" x14ac:dyDescent="0.25">
      <c r="A9" s="149"/>
      <c r="B9" s="9" t="s">
        <v>107</v>
      </c>
      <c r="C9" s="14">
        <v>1980</v>
      </c>
      <c r="D9" s="14" t="s">
        <v>108</v>
      </c>
      <c r="E9" s="14">
        <v>1980</v>
      </c>
      <c r="F9" s="14">
        <v>1.0919000000000001</v>
      </c>
      <c r="G9" s="11">
        <f t="shared" ref="G9" si="1">+F9%*(E9)</f>
        <v>21.619620000000005</v>
      </c>
      <c r="H9" s="58"/>
      <c r="I9" s="59"/>
    </row>
    <row r="10" spans="1:9" ht="18" customHeight="1" x14ac:dyDescent="0.25">
      <c r="A10" s="149"/>
      <c r="B10" s="9" t="s">
        <v>20</v>
      </c>
      <c r="C10" s="14">
        <v>1600</v>
      </c>
      <c r="D10" s="14" t="s">
        <v>42</v>
      </c>
      <c r="E10" s="14">
        <v>1600</v>
      </c>
      <c r="F10" s="14">
        <v>9.2200000000000006</v>
      </c>
      <c r="G10" s="11">
        <f t="shared" si="0"/>
        <v>147.52000000000001</v>
      </c>
      <c r="H10" s="58">
        <v>67</v>
      </c>
      <c r="I10" s="59">
        <v>67</v>
      </c>
    </row>
    <row r="11" spans="1:9" ht="18" customHeight="1" x14ac:dyDescent="0.25">
      <c r="A11" s="149"/>
      <c r="B11" s="10" t="s">
        <v>7</v>
      </c>
      <c r="C11" s="13">
        <f>SUM(C3:C10)</f>
        <v>9520</v>
      </c>
      <c r="D11" s="13" t="s">
        <v>16</v>
      </c>
      <c r="E11" s="13"/>
      <c r="F11" s="13" t="s">
        <v>16</v>
      </c>
      <c r="G11" s="2">
        <f>SUM(G3:G10)</f>
        <v>528.65475179999999</v>
      </c>
      <c r="H11" s="60">
        <f>SUM(H3:H10)</f>
        <v>353</v>
      </c>
      <c r="I11" s="60">
        <f>SUM(I3:I10)</f>
        <v>345</v>
      </c>
    </row>
    <row r="12" spans="1:9" ht="18" customHeight="1" x14ac:dyDescent="0.25">
      <c r="A12" s="149" t="s">
        <v>8</v>
      </c>
      <c r="B12" s="9" t="s">
        <v>9</v>
      </c>
      <c r="C12" s="14">
        <v>60</v>
      </c>
      <c r="D12" s="14" t="s">
        <v>77</v>
      </c>
      <c r="E12" s="14">
        <f>3*20</f>
        <v>60</v>
      </c>
      <c r="F12" s="14">
        <v>13.33</v>
      </c>
      <c r="G12" s="11">
        <f t="shared" si="0"/>
        <v>7.9980000000000002</v>
      </c>
      <c r="H12" s="58">
        <v>7</v>
      </c>
      <c r="I12" s="59">
        <v>5</v>
      </c>
    </row>
    <row r="13" spans="1:9" ht="18" customHeight="1" x14ac:dyDescent="0.25">
      <c r="A13" s="149"/>
      <c r="B13" s="9" t="s">
        <v>10</v>
      </c>
      <c r="C13" s="14">
        <v>510</v>
      </c>
      <c r="D13" s="14" t="s">
        <v>78</v>
      </c>
      <c r="E13" s="14">
        <f>3*170</f>
        <v>510</v>
      </c>
      <c r="F13" s="14">
        <v>12.34</v>
      </c>
      <c r="G13" s="11">
        <f t="shared" si="0"/>
        <v>62.933999999999997</v>
      </c>
      <c r="H13" s="58">
        <v>60</v>
      </c>
      <c r="I13" s="59">
        <v>20</v>
      </c>
    </row>
    <row r="14" spans="1:9" ht="18" customHeight="1" x14ac:dyDescent="0.25">
      <c r="A14" s="149"/>
      <c r="B14" s="10" t="s">
        <v>7</v>
      </c>
      <c r="C14" s="13">
        <f>SUM(C12:C13)</f>
        <v>570</v>
      </c>
      <c r="D14" s="13" t="s">
        <v>16</v>
      </c>
      <c r="E14" s="13"/>
      <c r="F14" s="13" t="s">
        <v>16</v>
      </c>
      <c r="G14" s="2">
        <f>SUM(G12:G13)</f>
        <v>70.932000000000002</v>
      </c>
      <c r="H14" s="57">
        <f t="shared" ref="H14:I14" si="2">SUM(H12:H13)</f>
        <v>67</v>
      </c>
      <c r="I14" s="57">
        <f t="shared" si="2"/>
        <v>25</v>
      </c>
    </row>
    <row r="15" spans="1:9" ht="18" customHeight="1" x14ac:dyDescent="0.25">
      <c r="A15" s="149" t="s">
        <v>11</v>
      </c>
      <c r="B15" s="9" t="s">
        <v>0</v>
      </c>
      <c r="C15" s="14">
        <v>270</v>
      </c>
      <c r="D15" s="14" t="s">
        <v>16</v>
      </c>
      <c r="E15" s="14"/>
      <c r="F15" s="14">
        <v>10.74</v>
      </c>
      <c r="G15" s="11">
        <f>+F15%*(C15)</f>
        <v>28.997999999999998</v>
      </c>
      <c r="H15" s="59">
        <v>6</v>
      </c>
      <c r="I15" s="59">
        <v>15</v>
      </c>
    </row>
    <row r="16" spans="1:9" ht="18" customHeight="1" x14ac:dyDescent="0.25">
      <c r="A16" s="149"/>
      <c r="B16" s="9" t="s">
        <v>12</v>
      </c>
      <c r="C16" s="14">
        <v>1020</v>
      </c>
      <c r="D16" s="14" t="s">
        <v>16</v>
      </c>
      <c r="E16" s="14"/>
      <c r="F16" s="14">
        <v>11.46</v>
      </c>
      <c r="G16" s="11">
        <f>+F16%*(C16)</f>
        <v>116.89200000000001</v>
      </c>
      <c r="H16" s="59">
        <v>4</v>
      </c>
      <c r="I16" s="59">
        <v>0</v>
      </c>
    </row>
    <row r="17" spans="1:11" ht="18" customHeight="1" x14ac:dyDescent="0.25">
      <c r="A17" s="149"/>
      <c r="B17" s="10" t="s">
        <v>7</v>
      </c>
      <c r="C17" s="13">
        <f>SUM(C15:C16)</f>
        <v>1290</v>
      </c>
      <c r="D17" s="13" t="s">
        <v>16</v>
      </c>
      <c r="E17" s="13"/>
      <c r="F17" s="13" t="s">
        <v>16</v>
      </c>
      <c r="G17" s="13">
        <f>SUM(G15:G16)</f>
        <v>145.89000000000001</v>
      </c>
      <c r="H17" s="57">
        <f t="shared" ref="H17:I17" si="3">SUM(H15:H16)</f>
        <v>10</v>
      </c>
      <c r="I17" s="57">
        <f t="shared" si="3"/>
        <v>15</v>
      </c>
    </row>
    <row r="18" spans="1:11" ht="18" customHeight="1" x14ac:dyDescent="0.25">
      <c r="A18" s="148" t="s">
        <v>13</v>
      </c>
      <c r="B18" s="148"/>
      <c r="C18" s="13">
        <f>+C17+C14+C11</f>
        <v>11380</v>
      </c>
      <c r="D18" s="13" t="s">
        <v>16</v>
      </c>
      <c r="E18" s="13"/>
      <c r="F18" s="13" t="s">
        <v>16</v>
      </c>
      <c r="G18" s="27">
        <f>+G17+G14+G11</f>
        <v>745.47675179999999</v>
      </c>
      <c r="H18" s="60">
        <f t="shared" ref="H18:I18" si="4">+H17+H14+H11</f>
        <v>430</v>
      </c>
      <c r="I18" s="60">
        <f t="shared" si="4"/>
        <v>385</v>
      </c>
    </row>
    <row r="19" spans="1:11" ht="18" customHeight="1" x14ac:dyDescent="0.25">
      <c r="A19" s="150" t="s">
        <v>58</v>
      </c>
      <c r="B19" s="33" t="s">
        <v>59</v>
      </c>
      <c r="C19" s="6"/>
      <c r="D19" s="6"/>
      <c r="E19" s="6"/>
      <c r="F19" s="6"/>
      <c r="G19" s="6">
        <v>600</v>
      </c>
      <c r="H19" s="58">
        <v>497</v>
      </c>
      <c r="I19" s="58">
        <v>497</v>
      </c>
    </row>
    <row r="20" spans="1:11" ht="18" customHeight="1" x14ac:dyDescent="0.25">
      <c r="A20" s="150"/>
      <c r="B20" s="33" t="s">
        <v>60</v>
      </c>
      <c r="C20" s="6"/>
      <c r="D20" s="6"/>
      <c r="E20" s="6"/>
      <c r="F20" s="6"/>
      <c r="G20" s="6">
        <v>8</v>
      </c>
      <c r="H20" s="58">
        <v>50</v>
      </c>
      <c r="I20" s="58">
        <v>50</v>
      </c>
    </row>
    <row r="21" spans="1:11" s="19" customFormat="1" ht="18" customHeight="1" x14ac:dyDescent="0.25">
      <c r="A21" s="150"/>
      <c r="B21" s="30" t="s">
        <v>7</v>
      </c>
      <c r="C21" s="17"/>
      <c r="D21" s="17"/>
      <c r="E21" s="17"/>
      <c r="F21" s="17"/>
      <c r="G21" s="17">
        <f>SUM(G19:G20)</f>
        <v>608</v>
      </c>
      <c r="H21" s="61">
        <f t="shared" ref="H21:I21" si="5">SUM(H19:H20)</f>
        <v>547</v>
      </c>
      <c r="I21" s="61">
        <f t="shared" si="5"/>
        <v>547</v>
      </c>
    </row>
    <row r="22" spans="1:11" ht="18" customHeight="1" x14ac:dyDescent="0.25">
      <c r="A22" s="138" t="s">
        <v>69</v>
      </c>
      <c r="B22" s="138"/>
      <c r="C22" s="6"/>
      <c r="D22" s="6"/>
      <c r="E22" s="6"/>
      <c r="F22" s="6"/>
      <c r="G22" s="17">
        <v>420</v>
      </c>
      <c r="H22" s="61">
        <v>330</v>
      </c>
      <c r="I22" s="61">
        <v>330</v>
      </c>
    </row>
    <row r="23" spans="1:11" ht="18" customHeight="1" x14ac:dyDescent="0.25">
      <c r="A23" s="151" t="s">
        <v>70</v>
      </c>
      <c r="B23" s="152"/>
      <c r="C23" s="6"/>
      <c r="D23" s="6"/>
      <c r="E23" s="6"/>
      <c r="F23" s="6"/>
      <c r="G23" s="17">
        <v>189</v>
      </c>
      <c r="H23" s="61">
        <v>183</v>
      </c>
      <c r="I23" s="61">
        <v>183</v>
      </c>
    </row>
    <row r="24" spans="1:11" s="19" customFormat="1" ht="18" customHeight="1" x14ac:dyDescent="0.25">
      <c r="A24" s="146" t="s">
        <v>79</v>
      </c>
      <c r="B24" s="147"/>
      <c r="C24" s="17"/>
      <c r="D24" s="17"/>
      <c r="E24" s="17"/>
      <c r="F24" s="17"/>
      <c r="G24" s="17">
        <v>476</v>
      </c>
      <c r="H24" s="62">
        <v>219</v>
      </c>
      <c r="I24" s="62">
        <v>0</v>
      </c>
      <c r="J24" s="26"/>
      <c r="K24" s="26"/>
    </row>
    <row r="25" spans="1:11" s="19" customFormat="1" ht="18" customHeight="1" x14ac:dyDescent="0.25">
      <c r="A25" s="146" t="s">
        <v>80</v>
      </c>
      <c r="B25" s="147"/>
      <c r="C25" s="17"/>
      <c r="D25" s="17"/>
      <c r="E25" s="17"/>
      <c r="F25" s="17"/>
      <c r="G25" s="17">
        <v>300</v>
      </c>
      <c r="H25" s="62">
        <f>2+1+15+3+7</f>
        <v>28</v>
      </c>
      <c r="I25" s="62">
        <f>10+12+22+17+19</f>
        <v>80</v>
      </c>
    </row>
    <row r="26" spans="1:11" ht="18" customHeight="1" x14ac:dyDescent="0.25">
      <c r="A26" s="138" t="s">
        <v>66</v>
      </c>
      <c r="B26" s="138"/>
      <c r="C26" s="6"/>
      <c r="D26" s="6"/>
      <c r="E26" s="6"/>
      <c r="F26" s="6"/>
      <c r="G26" s="6">
        <v>63</v>
      </c>
      <c r="H26" s="62">
        <v>55</v>
      </c>
      <c r="I26" s="62">
        <v>55</v>
      </c>
    </row>
    <row r="27" spans="1:11" ht="18" customHeight="1" x14ac:dyDescent="0.25">
      <c r="A27" s="138" t="s">
        <v>65</v>
      </c>
      <c r="B27" s="138"/>
      <c r="C27" s="6"/>
      <c r="D27" s="6"/>
      <c r="E27" s="6"/>
      <c r="F27" s="6"/>
      <c r="G27" s="6">
        <v>130</v>
      </c>
      <c r="H27" s="62">
        <v>0</v>
      </c>
      <c r="I27" s="62">
        <v>0</v>
      </c>
    </row>
    <row r="28" spans="1:11" ht="18" customHeight="1" x14ac:dyDescent="0.25">
      <c r="A28" s="138" t="s">
        <v>73</v>
      </c>
      <c r="B28" s="138"/>
      <c r="C28" s="6"/>
      <c r="D28" s="6"/>
      <c r="E28" s="6"/>
      <c r="F28" s="6"/>
      <c r="G28" s="6"/>
      <c r="H28" s="62">
        <v>34</v>
      </c>
      <c r="I28" s="62">
        <v>34</v>
      </c>
    </row>
    <row r="29" spans="1:11" s="19" customFormat="1" ht="18" customHeight="1" x14ac:dyDescent="0.25">
      <c r="A29" s="138" t="s">
        <v>14</v>
      </c>
      <c r="B29" s="138"/>
      <c r="C29" s="21"/>
      <c r="D29" s="21"/>
      <c r="E29" s="21"/>
      <c r="F29" s="21"/>
      <c r="G29" s="22">
        <f>+G28+G27+G26+G25+G24+G23+G22+G21+G18</f>
        <v>2931.4767517999999</v>
      </c>
      <c r="H29" s="63">
        <f t="shared" ref="H29:I29" si="6">+H28+H27+H26+H25+H24+H23+H22+H21+H18</f>
        <v>1826</v>
      </c>
      <c r="I29" s="63">
        <f t="shared" si="6"/>
        <v>1614</v>
      </c>
      <c r="J29" s="26"/>
    </row>
    <row r="30" spans="1:11" s="19" customFormat="1" ht="18" hidden="1" customHeight="1" x14ac:dyDescent="0.25">
      <c r="A30" s="142" t="s">
        <v>86</v>
      </c>
      <c r="B30" s="143"/>
      <c r="C30" s="143"/>
      <c r="D30" s="143"/>
      <c r="E30" s="143"/>
      <c r="F30" s="143"/>
      <c r="G30" s="143"/>
      <c r="H30" s="62">
        <f>97+39+39+2</f>
        <v>177</v>
      </c>
      <c r="I30" s="62">
        <f>12+46</f>
        <v>58</v>
      </c>
    </row>
    <row r="32" spans="1:11" ht="18" customHeight="1" x14ac:dyDescent="0.25">
      <c r="A32" s="66" t="s">
        <v>81</v>
      </c>
      <c r="B32" s="66"/>
      <c r="C32" s="54"/>
      <c r="D32" s="54"/>
      <c r="E32" s="54"/>
      <c r="F32" s="54"/>
      <c r="G32" s="54"/>
    </row>
    <row r="33" spans="1:11" ht="18" customHeight="1" x14ac:dyDescent="0.25">
      <c r="A33" s="67">
        <v>1</v>
      </c>
      <c r="B33" s="153" t="s">
        <v>84</v>
      </c>
      <c r="C33" s="153"/>
      <c r="D33" s="153"/>
      <c r="E33" s="153"/>
      <c r="F33" s="153"/>
      <c r="G33" s="153"/>
      <c r="H33" s="153"/>
      <c r="I33" s="64"/>
      <c r="J33" s="64"/>
      <c r="K33" s="64"/>
    </row>
    <row r="34" spans="1:11" ht="9.9499999999999993" customHeight="1" x14ac:dyDescent="0.25">
      <c r="A34" s="67"/>
      <c r="B34" s="68"/>
      <c r="C34" s="55"/>
      <c r="D34" s="55"/>
      <c r="E34" s="55"/>
      <c r="F34" s="55"/>
      <c r="G34" s="55"/>
      <c r="H34" s="55"/>
      <c r="I34" s="55"/>
      <c r="J34" s="28"/>
      <c r="K34" s="28"/>
    </row>
    <row r="35" spans="1:11" ht="18" customHeight="1" x14ac:dyDescent="0.25">
      <c r="A35" s="67">
        <v>2</v>
      </c>
      <c r="B35" s="154" t="s">
        <v>82</v>
      </c>
      <c r="C35" s="154"/>
      <c r="D35" s="154"/>
      <c r="E35" s="154"/>
      <c r="F35" s="154"/>
      <c r="G35" s="154"/>
      <c r="H35" s="154"/>
      <c r="I35" s="65"/>
      <c r="J35" s="65"/>
      <c r="K35" s="65"/>
    </row>
    <row r="36" spans="1:11" ht="18" customHeight="1" x14ac:dyDescent="0.25">
      <c r="A36" s="67"/>
      <c r="B36" s="154"/>
      <c r="C36" s="154"/>
      <c r="D36" s="154"/>
      <c r="E36" s="154"/>
      <c r="F36" s="154"/>
      <c r="G36" s="154"/>
      <c r="H36" s="154"/>
      <c r="I36" s="65"/>
      <c r="J36" s="65"/>
      <c r="K36" s="65"/>
    </row>
    <row r="37" spans="1:11" ht="9.9499999999999993" customHeight="1" x14ac:dyDescent="0.25">
      <c r="A37" s="67"/>
      <c r="B37" s="69"/>
      <c r="C37" s="56"/>
      <c r="D37" s="56"/>
      <c r="E37" s="56"/>
      <c r="F37" s="56"/>
      <c r="G37" s="56"/>
      <c r="H37" s="56"/>
      <c r="I37" s="56"/>
      <c r="J37" s="29"/>
      <c r="K37" s="29"/>
    </row>
    <row r="38" spans="1:11" ht="18" customHeight="1" x14ac:dyDescent="0.25">
      <c r="A38" s="67">
        <v>3</v>
      </c>
      <c r="B38" s="154" t="s">
        <v>83</v>
      </c>
      <c r="C38" s="154"/>
      <c r="D38" s="154"/>
      <c r="E38" s="154"/>
      <c r="F38" s="154"/>
      <c r="G38" s="154"/>
      <c r="H38" s="154"/>
      <c r="I38" s="65"/>
      <c r="J38" s="65"/>
      <c r="K38" s="65"/>
    </row>
    <row r="39" spans="1:11" ht="18" customHeight="1" x14ac:dyDescent="0.25">
      <c r="A39" s="66"/>
      <c r="B39" s="154"/>
      <c r="C39" s="154"/>
      <c r="D39" s="154"/>
      <c r="E39" s="154"/>
      <c r="F39" s="154"/>
      <c r="G39" s="154"/>
      <c r="H39" s="154"/>
    </row>
    <row r="40" spans="1:11" ht="18" customHeight="1" x14ac:dyDescent="0.25">
      <c r="A40" s="66"/>
      <c r="B40" s="66"/>
      <c r="C40" s="54"/>
      <c r="D40" s="54"/>
      <c r="E40" s="54"/>
      <c r="F40" s="54"/>
      <c r="G40" s="54"/>
    </row>
  </sheetData>
  <mergeCells count="20">
    <mergeCell ref="A29:B29"/>
    <mergeCell ref="A30:G30"/>
    <mergeCell ref="B33:H33"/>
    <mergeCell ref="B35:H36"/>
    <mergeCell ref="B38:H39"/>
    <mergeCell ref="A26:B26"/>
    <mergeCell ref="A27:B27"/>
    <mergeCell ref="A28:B28"/>
    <mergeCell ref="C1:D1"/>
    <mergeCell ref="F1:G1"/>
    <mergeCell ref="A24:B24"/>
    <mergeCell ref="A25:B25"/>
    <mergeCell ref="A3:A11"/>
    <mergeCell ref="A12:A14"/>
    <mergeCell ref="A15:A17"/>
    <mergeCell ref="A1:B2"/>
    <mergeCell ref="A18:B18"/>
    <mergeCell ref="A19:A21"/>
    <mergeCell ref="A22:B22"/>
    <mergeCell ref="A23:B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2" workbookViewId="0">
      <selection activeCell="O9" sqref="O9"/>
    </sheetView>
  </sheetViews>
  <sheetFormatPr defaultRowHeight="20.100000000000001" customHeight="1" x14ac:dyDescent="0.25"/>
  <cols>
    <col min="2" max="2" width="19.42578125" bestFit="1" customWidth="1"/>
    <col min="4" max="4" width="14.140625" customWidth="1"/>
    <col min="5" max="5" width="10.140625" bestFit="1" customWidth="1"/>
    <col min="6" max="6" width="11.28515625" customWidth="1"/>
  </cols>
  <sheetData>
    <row r="1" spans="1:6" ht="20.100000000000001" customHeight="1" x14ac:dyDescent="0.25">
      <c r="A1" s="120" t="s">
        <v>1</v>
      </c>
      <c r="B1" s="120"/>
      <c r="C1" s="120" t="s">
        <v>27</v>
      </c>
      <c r="D1" s="120"/>
      <c r="E1" s="120" t="s">
        <v>103</v>
      </c>
      <c r="F1" s="120"/>
    </row>
    <row r="2" spans="1:6" ht="20.100000000000001" customHeight="1" x14ac:dyDescent="0.25">
      <c r="A2" s="120"/>
      <c r="B2" s="120"/>
      <c r="C2" s="13" t="s">
        <v>25</v>
      </c>
      <c r="D2" s="13" t="s">
        <v>29</v>
      </c>
      <c r="E2" s="13" t="s">
        <v>24</v>
      </c>
      <c r="F2" s="13" t="s">
        <v>25</v>
      </c>
    </row>
    <row r="3" spans="1:6" ht="20.100000000000001" customHeight="1" x14ac:dyDescent="0.25">
      <c r="A3" s="129" t="s">
        <v>2</v>
      </c>
      <c r="B3" s="14" t="s">
        <v>28</v>
      </c>
      <c r="C3" s="14">
        <v>1600</v>
      </c>
      <c r="D3" s="14" t="s">
        <v>30</v>
      </c>
      <c r="E3" s="49">
        <v>8.574292E-2</v>
      </c>
      <c r="F3" s="20">
        <v>137.19</v>
      </c>
    </row>
    <row r="4" spans="1:6" ht="20.100000000000001" customHeight="1" x14ac:dyDescent="0.25">
      <c r="A4" s="129"/>
      <c r="B4" s="14" t="s">
        <v>3</v>
      </c>
      <c r="C4" s="14">
        <v>500</v>
      </c>
      <c r="D4" s="14" t="s">
        <v>31</v>
      </c>
      <c r="E4" s="31">
        <v>0.1</v>
      </c>
      <c r="F4" s="11">
        <v>50</v>
      </c>
    </row>
    <row r="5" spans="1:6" ht="20.100000000000001" customHeight="1" x14ac:dyDescent="0.25">
      <c r="A5" s="129"/>
      <c r="B5" s="14" t="s">
        <v>4</v>
      </c>
      <c r="C5" s="14">
        <v>840</v>
      </c>
      <c r="D5" s="14" t="s">
        <v>32</v>
      </c>
      <c r="E5" s="39">
        <v>3.2049220000000003E-2</v>
      </c>
      <c r="F5" s="11">
        <v>26.920999999999999</v>
      </c>
    </row>
    <row r="6" spans="1:6" ht="20.100000000000001" customHeight="1" x14ac:dyDescent="0.25">
      <c r="A6" s="129"/>
      <c r="B6" s="14" t="s">
        <v>5</v>
      </c>
      <c r="C6" s="14">
        <v>1000</v>
      </c>
      <c r="D6" s="14" t="s">
        <v>33</v>
      </c>
      <c r="E6" s="39">
        <v>7.6676640000000004E-2</v>
      </c>
      <c r="F6" s="11">
        <v>76.676640000000006</v>
      </c>
    </row>
    <row r="7" spans="1:6" ht="20.100000000000001" customHeight="1" x14ac:dyDescent="0.25">
      <c r="A7" s="129"/>
      <c r="B7" s="14" t="s">
        <v>6</v>
      </c>
      <c r="C7" s="14">
        <v>1500</v>
      </c>
      <c r="D7" s="14" t="s">
        <v>34</v>
      </c>
      <c r="E7" s="39">
        <v>1.2485700000000001E-2</v>
      </c>
      <c r="F7" s="11">
        <v>18.728000000000002</v>
      </c>
    </row>
    <row r="8" spans="1:6" ht="20.100000000000001" customHeight="1" x14ac:dyDescent="0.25">
      <c r="A8" s="129"/>
      <c r="B8" s="14" t="s">
        <v>22</v>
      </c>
      <c r="C8" s="14">
        <v>1980</v>
      </c>
      <c r="D8" s="14" t="s">
        <v>37</v>
      </c>
      <c r="E8" s="39">
        <v>0</v>
      </c>
      <c r="F8" s="11">
        <v>0</v>
      </c>
    </row>
    <row r="9" spans="1:6" ht="20.100000000000001" customHeight="1" x14ac:dyDescent="0.25">
      <c r="A9" s="129"/>
      <c r="B9" s="14" t="s">
        <v>23</v>
      </c>
      <c r="C9" s="14">
        <v>1320</v>
      </c>
      <c r="D9" s="14" t="s">
        <v>35</v>
      </c>
      <c r="E9" s="39">
        <v>0</v>
      </c>
      <c r="F9" s="11">
        <v>0</v>
      </c>
    </row>
    <row r="10" spans="1:6" ht="20.100000000000001" customHeight="1" x14ac:dyDescent="0.25">
      <c r="A10" s="129"/>
      <c r="B10" s="14" t="s">
        <v>105</v>
      </c>
      <c r="C10" s="14">
        <v>2600</v>
      </c>
      <c r="D10" s="14" t="s">
        <v>57</v>
      </c>
      <c r="E10" s="50"/>
      <c r="F10" s="11">
        <v>50</v>
      </c>
    </row>
    <row r="11" spans="1:6" ht="20.100000000000001" customHeight="1" x14ac:dyDescent="0.25">
      <c r="A11" s="129"/>
      <c r="B11" s="14" t="s">
        <v>20</v>
      </c>
      <c r="C11" s="14">
        <v>1600</v>
      </c>
      <c r="D11" s="14" t="s">
        <v>42</v>
      </c>
      <c r="E11" s="48">
        <v>9.2200000000000004E-2</v>
      </c>
      <c r="F11" s="11">
        <v>73.760000000000005</v>
      </c>
    </row>
    <row r="12" spans="1:6" ht="20.100000000000001" customHeight="1" x14ac:dyDescent="0.25">
      <c r="A12" s="129"/>
      <c r="B12" s="14" t="s">
        <v>18</v>
      </c>
      <c r="C12" s="14">
        <v>390</v>
      </c>
      <c r="D12" s="14" t="s">
        <v>36</v>
      </c>
      <c r="E12" s="51">
        <v>3.3300000000000001E-3</v>
      </c>
      <c r="F12" s="20">
        <v>1.2987</v>
      </c>
    </row>
    <row r="13" spans="1:6" ht="20.100000000000001" customHeight="1" x14ac:dyDescent="0.25">
      <c r="A13" s="129"/>
      <c r="B13" s="14" t="s">
        <v>101</v>
      </c>
      <c r="C13" s="14">
        <v>1980</v>
      </c>
      <c r="D13" s="14" t="s">
        <v>37</v>
      </c>
      <c r="E13" s="41">
        <v>1.0919E-2</v>
      </c>
      <c r="F13" s="20">
        <v>21.619499999999999</v>
      </c>
    </row>
    <row r="14" spans="1:6" ht="20.100000000000001" customHeight="1" x14ac:dyDescent="0.25">
      <c r="A14" s="129"/>
      <c r="B14" s="13" t="s">
        <v>14</v>
      </c>
      <c r="C14" s="13">
        <f>SUM(C3:C13)</f>
        <v>15310</v>
      </c>
      <c r="D14" s="13" t="s">
        <v>16</v>
      </c>
      <c r="E14" s="38"/>
      <c r="F14" s="27">
        <f>SUM(F3:F13)</f>
        <v>456.19384000000002</v>
      </c>
    </row>
    <row r="15" spans="1:6" ht="20.100000000000001" customHeight="1" x14ac:dyDescent="0.25">
      <c r="A15" s="129" t="s">
        <v>8</v>
      </c>
      <c r="B15" s="14" t="s">
        <v>9</v>
      </c>
      <c r="C15" s="14">
        <v>60</v>
      </c>
      <c r="D15" s="14" t="s">
        <v>16</v>
      </c>
      <c r="E15" s="51">
        <v>0.1333</v>
      </c>
      <c r="F15" s="52">
        <v>8</v>
      </c>
    </row>
    <row r="16" spans="1:6" ht="20.100000000000001" customHeight="1" x14ac:dyDescent="0.25">
      <c r="A16" s="129"/>
      <c r="B16" s="14" t="s">
        <v>10</v>
      </c>
      <c r="C16" s="14">
        <v>510</v>
      </c>
      <c r="D16" s="14" t="s">
        <v>16</v>
      </c>
      <c r="E16" s="51">
        <v>0.1234</v>
      </c>
      <c r="F16" s="52">
        <v>62.93</v>
      </c>
    </row>
    <row r="17" spans="1:10" ht="20.100000000000001" customHeight="1" x14ac:dyDescent="0.25">
      <c r="A17" s="129"/>
      <c r="B17" s="13" t="s">
        <v>7</v>
      </c>
      <c r="C17" s="13">
        <f>SUM(C15:C16)</f>
        <v>570</v>
      </c>
      <c r="D17" s="13" t="s">
        <v>16</v>
      </c>
      <c r="E17" s="38"/>
      <c r="F17" s="22">
        <f>SUM(F15:F16)</f>
        <v>70.930000000000007</v>
      </c>
    </row>
    <row r="18" spans="1:10" ht="20.100000000000001" customHeight="1" x14ac:dyDescent="0.25">
      <c r="A18" s="129" t="s">
        <v>11</v>
      </c>
      <c r="B18" s="14" t="s">
        <v>0</v>
      </c>
      <c r="C18" s="14">
        <v>270</v>
      </c>
      <c r="D18" s="14" t="s">
        <v>16</v>
      </c>
      <c r="E18" s="51">
        <v>0.1074</v>
      </c>
      <c r="F18" s="52">
        <v>29</v>
      </c>
    </row>
    <row r="19" spans="1:10" ht="20.100000000000001" customHeight="1" x14ac:dyDescent="0.25">
      <c r="A19" s="129"/>
      <c r="B19" s="14" t="s">
        <v>12</v>
      </c>
      <c r="C19" s="14">
        <v>1020</v>
      </c>
      <c r="D19" s="14" t="s">
        <v>16</v>
      </c>
      <c r="E19" s="51">
        <v>0.11459999999999999</v>
      </c>
      <c r="F19" s="52">
        <v>116.89</v>
      </c>
    </row>
    <row r="20" spans="1:10" ht="20.100000000000001" customHeight="1" x14ac:dyDescent="0.25">
      <c r="A20" s="129"/>
      <c r="B20" s="14"/>
      <c r="C20" s="14"/>
      <c r="D20" s="14"/>
      <c r="E20" s="51"/>
      <c r="F20" s="52"/>
    </row>
    <row r="21" spans="1:10" ht="20.100000000000001" customHeight="1" x14ac:dyDescent="0.25">
      <c r="A21" s="129"/>
      <c r="B21" s="14"/>
      <c r="C21" s="14"/>
      <c r="D21" s="14"/>
      <c r="E21" s="51"/>
      <c r="F21" s="52"/>
    </row>
    <row r="22" spans="1:10" ht="20.100000000000001" customHeight="1" x14ac:dyDescent="0.25">
      <c r="A22" s="129"/>
      <c r="B22" s="13" t="s">
        <v>7</v>
      </c>
      <c r="C22" s="13">
        <f>SUM(C18:C19)</f>
        <v>1290</v>
      </c>
      <c r="D22" s="13" t="s">
        <v>16</v>
      </c>
      <c r="E22" s="38"/>
      <c r="F22" s="22">
        <f>SUM(F18:F19)</f>
        <v>145.88999999999999</v>
      </c>
      <c r="I22" s="70"/>
      <c r="J22" s="70"/>
    </row>
    <row r="23" spans="1:10" ht="20.100000000000001" customHeight="1" x14ac:dyDescent="0.25">
      <c r="A23" s="120" t="s">
        <v>13</v>
      </c>
      <c r="B23" s="120"/>
      <c r="C23" s="13">
        <f>+C22+C17+C14</f>
        <v>17170</v>
      </c>
      <c r="D23" s="13" t="s">
        <v>16</v>
      </c>
      <c r="E23" s="38"/>
      <c r="F23" s="2">
        <f>+F22+F17+F14</f>
        <v>673.01384000000007</v>
      </c>
    </row>
    <row r="24" spans="1:10" ht="20.100000000000001" customHeight="1" x14ac:dyDescent="0.25">
      <c r="A24" s="132" t="s">
        <v>58</v>
      </c>
      <c r="B24" s="6" t="s">
        <v>59</v>
      </c>
      <c r="C24" s="6"/>
      <c r="D24" s="6"/>
      <c r="E24" s="38"/>
      <c r="F24" s="20">
        <v>600</v>
      </c>
    </row>
    <row r="25" spans="1:10" ht="20.100000000000001" customHeight="1" x14ac:dyDescent="0.25">
      <c r="A25" s="132"/>
      <c r="B25" s="6" t="s">
        <v>60</v>
      </c>
      <c r="C25" s="6"/>
      <c r="D25" s="6"/>
      <c r="E25" s="38"/>
      <c r="F25" s="20">
        <v>8.5</v>
      </c>
    </row>
    <row r="26" spans="1:10" ht="20.100000000000001" customHeight="1" x14ac:dyDescent="0.25">
      <c r="A26" s="132"/>
      <c r="B26" s="17" t="s">
        <v>7</v>
      </c>
      <c r="C26" s="17"/>
      <c r="D26" s="17"/>
      <c r="E26" s="38"/>
      <c r="F26" s="22">
        <f>SUM(F24:F25)</f>
        <v>608.5</v>
      </c>
    </row>
    <row r="27" spans="1:10" ht="20.100000000000001" customHeight="1" x14ac:dyDescent="0.25">
      <c r="A27" s="133" t="s">
        <v>69</v>
      </c>
      <c r="B27" s="133"/>
      <c r="C27" s="6"/>
      <c r="D27" s="6"/>
      <c r="E27" s="38"/>
      <c r="F27" s="20">
        <v>420</v>
      </c>
    </row>
    <row r="28" spans="1:10" ht="20.100000000000001" customHeight="1" x14ac:dyDescent="0.25">
      <c r="A28" s="139" t="s">
        <v>70</v>
      </c>
      <c r="B28" s="140"/>
      <c r="C28" s="6"/>
      <c r="D28" s="6"/>
      <c r="E28" s="38"/>
      <c r="F28" s="20">
        <v>188.85</v>
      </c>
    </row>
    <row r="29" spans="1:10" ht="20.100000000000001" customHeight="1" x14ac:dyDescent="0.25">
      <c r="A29" s="134" t="s">
        <v>67</v>
      </c>
      <c r="B29" s="6" t="s">
        <v>61</v>
      </c>
      <c r="C29" s="6"/>
      <c r="D29" s="6"/>
      <c r="E29" s="38"/>
      <c r="F29" s="20">
        <v>450</v>
      </c>
    </row>
    <row r="30" spans="1:10" ht="20.100000000000001" customHeight="1" x14ac:dyDescent="0.25">
      <c r="A30" s="135"/>
      <c r="B30" s="6" t="s">
        <v>62</v>
      </c>
      <c r="C30" s="6"/>
      <c r="D30" s="6"/>
      <c r="E30" s="38"/>
      <c r="F30" s="20">
        <v>10</v>
      </c>
    </row>
    <row r="31" spans="1:10" ht="20.100000000000001" customHeight="1" x14ac:dyDescent="0.25">
      <c r="A31" s="135"/>
      <c r="B31" s="6" t="s">
        <v>63</v>
      </c>
      <c r="C31" s="6"/>
      <c r="D31" s="6"/>
      <c r="E31" s="38"/>
      <c r="F31" s="20">
        <v>16</v>
      </c>
    </row>
    <row r="32" spans="1:10" ht="20.100000000000001" customHeight="1" x14ac:dyDescent="0.25">
      <c r="A32" s="136"/>
      <c r="B32" s="17" t="s">
        <v>7</v>
      </c>
      <c r="C32" s="17"/>
      <c r="D32" s="17"/>
      <c r="E32" s="38"/>
      <c r="F32" s="23">
        <f>SUM(F29:F31)</f>
        <v>476</v>
      </c>
    </row>
    <row r="33" spans="1:6" ht="20.100000000000001" customHeight="1" x14ac:dyDescent="0.25">
      <c r="A33" s="137" t="s">
        <v>68</v>
      </c>
      <c r="B33" s="6" t="s">
        <v>11</v>
      </c>
      <c r="C33" s="6"/>
      <c r="D33" s="6"/>
      <c r="E33" s="38"/>
      <c r="F33" s="20">
        <v>200</v>
      </c>
    </row>
    <row r="34" spans="1:6" ht="20.100000000000001" customHeight="1" x14ac:dyDescent="0.25">
      <c r="A34" s="132"/>
      <c r="B34" s="6" t="s">
        <v>64</v>
      </c>
      <c r="C34" s="6"/>
      <c r="D34" s="6"/>
      <c r="E34" s="38"/>
      <c r="F34" s="20">
        <v>100</v>
      </c>
    </row>
    <row r="35" spans="1:6" ht="20.100000000000001" customHeight="1" x14ac:dyDescent="0.25">
      <c r="A35" s="132"/>
      <c r="B35" s="17" t="s">
        <v>7</v>
      </c>
      <c r="C35" s="17"/>
      <c r="D35" s="17"/>
      <c r="E35" s="38"/>
      <c r="F35" s="23">
        <f>SUM(F33:F34)</f>
        <v>300</v>
      </c>
    </row>
    <row r="36" spans="1:6" ht="20.100000000000001" customHeight="1" x14ac:dyDescent="0.25">
      <c r="A36" s="138" t="s">
        <v>66</v>
      </c>
      <c r="B36" s="138"/>
      <c r="C36" s="6"/>
      <c r="D36" s="6"/>
      <c r="E36" s="38"/>
      <c r="F36" s="20">
        <v>63</v>
      </c>
    </row>
    <row r="37" spans="1:6" ht="20.100000000000001" customHeight="1" x14ac:dyDescent="0.25">
      <c r="A37" s="138" t="s">
        <v>65</v>
      </c>
      <c r="B37" s="138"/>
      <c r="C37" s="6"/>
      <c r="D37" s="6"/>
      <c r="E37" s="38"/>
      <c r="F37" s="20">
        <v>130</v>
      </c>
    </row>
    <row r="38" spans="1:6" ht="20.100000000000001" customHeight="1" x14ac:dyDescent="0.25">
      <c r="A38" s="138" t="s">
        <v>106</v>
      </c>
      <c r="B38" s="138"/>
      <c r="C38" s="6"/>
      <c r="D38" s="6"/>
      <c r="E38" s="38"/>
      <c r="F38" s="20">
        <v>1</v>
      </c>
    </row>
    <row r="39" spans="1:6" ht="20.100000000000001" customHeight="1" x14ac:dyDescent="0.25">
      <c r="A39" s="138" t="s">
        <v>74</v>
      </c>
      <c r="B39" s="138"/>
      <c r="C39" s="6"/>
      <c r="D39" s="6"/>
      <c r="E39" s="38"/>
      <c r="F39" s="20"/>
    </row>
    <row r="40" spans="1:6" ht="20.100000000000001" customHeight="1" x14ac:dyDescent="0.25">
      <c r="A40" s="133" t="s">
        <v>14</v>
      </c>
      <c r="B40" s="133"/>
      <c r="C40" s="21"/>
      <c r="D40" s="21"/>
      <c r="E40" s="38"/>
      <c r="F40" s="22">
        <f>+F38+F37+F36+F35+F32+F28+F27+F26+F23</f>
        <v>2860.36384</v>
      </c>
    </row>
  </sheetData>
  <mergeCells count="17">
    <mergeCell ref="A37:B37"/>
    <mergeCell ref="A38:B38"/>
    <mergeCell ref="A39:B39"/>
    <mergeCell ref="A40:B40"/>
    <mergeCell ref="A33:A35"/>
    <mergeCell ref="A36:B36"/>
    <mergeCell ref="E1:F1"/>
    <mergeCell ref="A24:A26"/>
    <mergeCell ref="A27:B27"/>
    <mergeCell ref="A28:B28"/>
    <mergeCell ref="A29:A32"/>
    <mergeCell ref="A1:B2"/>
    <mergeCell ref="C1:D1"/>
    <mergeCell ref="A3:A14"/>
    <mergeCell ref="A15:A17"/>
    <mergeCell ref="A18:A22"/>
    <mergeCell ref="A23:B23"/>
  </mergeCells>
  <printOptions horizontalCentered="1"/>
  <pageMargins left="0.70866141732283472" right="0.70866141732283472" top="0.35433070866141736" bottom="0.35433070866141736" header="0.31496062992125984" footer="0.31496062992125984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4" workbookViewId="0">
      <selection activeCell="E22" sqref="E22"/>
    </sheetView>
  </sheetViews>
  <sheetFormatPr defaultRowHeight="15.75" x14ac:dyDescent="0.25"/>
  <cols>
    <col min="1" max="1" width="4.85546875" style="1" bestFit="1" customWidth="1"/>
    <col min="2" max="2" width="13.85546875" style="1" customWidth="1"/>
    <col min="3" max="3" width="23.28515625" style="1" customWidth="1"/>
    <col min="4" max="4" width="9.28515625" style="1" bestFit="1" customWidth="1"/>
    <col min="5" max="5" width="11.85546875" style="1" bestFit="1" customWidth="1"/>
    <col min="6" max="6" width="9.5703125" style="1" bestFit="1" customWidth="1"/>
    <col min="7" max="16384" width="9.140625" style="1"/>
  </cols>
  <sheetData>
    <row r="1" spans="1:6" s="76" customFormat="1" ht="15.75" customHeight="1" x14ac:dyDescent="0.25">
      <c r="A1" s="132" t="s">
        <v>15</v>
      </c>
      <c r="B1" s="120" t="s">
        <v>1</v>
      </c>
      <c r="C1" s="120"/>
      <c r="D1" s="13" t="s">
        <v>27</v>
      </c>
      <c r="E1" s="120" t="s">
        <v>103</v>
      </c>
      <c r="F1" s="120"/>
    </row>
    <row r="2" spans="1:6" s="76" customFormat="1" x14ac:dyDescent="0.25">
      <c r="A2" s="132"/>
      <c r="B2" s="120"/>
      <c r="C2" s="120"/>
      <c r="D2" s="13" t="s">
        <v>25</v>
      </c>
      <c r="E2" s="13" t="s">
        <v>24</v>
      </c>
      <c r="F2" s="13" t="s">
        <v>25</v>
      </c>
    </row>
    <row r="3" spans="1:6" x14ac:dyDescent="0.25">
      <c r="A3" s="155">
        <v>1</v>
      </c>
      <c r="B3" s="155" t="s">
        <v>2</v>
      </c>
      <c r="C3" s="79" t="s">
        <v>120</v>
      </c>
      <c r="D3" s="20">
        <v>1600</v>
      </c>
      <c r="E3" s="80">
        <v>7.4565910000000004</v>
      </c>
      <c r="F3" s="73">
        <f>+D3*E3/100</f>
        <v>119.30545600000001</v>
      </c>
    </row>
    <row r="4" spans="1:6" x14ac:dyDescent="0.25">
      <c r="A4" s="155"/>
      <c r="B4" s="155"/>
      <c r="C4" s="79" t="s">
        <v>3</v>
      </c>
      <c r="D4" s="20">
        <v>500</v>
      </c>
      <c r="E4" s="80">
        <v>11.337472</v>
      </c>
      <c r="F4" s="73">
        <f t="shared" ref="F4:F22" si="0">+D4*E4/100</f>
        <v>56.687359999999998</v>
      </c>
    </row>
    <row r="5" spans="1:6" x14ac:dyDescent="0.25">
      <c r="A5" s="155"/>
      <c r="B5" s="155"/>
      <c r="C5" s="79" t="s">
        <v>4</v>
      </c>
      <c r="D5" s="20">
        <v>840</v>
      </c>
      <c r="E5" s="80">
        <v>2.1804899999999998</v>
      </c>
      <c r="F5" s="73">
        <f t="shared" si="0"/>
        <v>18.316116000000001</v>
      </c>
    </row>
    <row r="6" spans="1:6" x14ac:dyDescent="0.25">
      <c r="A6" s="155"/>
      <c r="B6" s="155"/>
      <c r="C6" s="79" t="s">
        <v>5</v>
      </c>
      <c r="D6" s="20">
        <v>1000</v>
      </c>
      <c r="E6" s="80">
        <v>6.6655660000000001</v>
      </c>
      <c r="F6" s="73">
        <f t="shared" si="0"/>
        <v>66.655659999999997</v>
      </c>
    </row>
    <row r="7" spans="1:6" x14ac:dyDescent="0.25">
      <c r="A7" s="155"/>
      <c r="B7" s="155"/>
      <c r="C7" s="79" t="s">
        <v>6</v>
      </c>
      <c r="D7" s="20">
        <v>1500</v>
      </c>
      <c r="E7" s="80">
        <v>0.67853799999999997</v>
      </c>
      <c r="F7" s="73">
        <f t="shared" si="0"/>
        <v>10.17807</v>
      </c>
    </row>
    <row r="8" spans="1:6" x14ac:dyDescent="0.25">
      <c r="A8" s="155"/>
      <c r="B8" s="155"/>
      <c r="C8" s="79" t="s">
        <v>22</v>
      </c>
      <c r="D8" s="20">
        <v>660</v>
      </c>
      <c r="E8" s="80">
        <v>0.99530300000000005</v>
      </c>
      <c r="F8" s="73">
        <f t="shared" si="0"/>
        <v>6.5689998000000003</v>
      </c>
    </row>
    <row r="9" spans="1:6" x14ac:dyDescent="0.25">
      <c r="A9" s="155"/>
      <c r="B9" s="155"/>
      <c r="C9" s="79" t="s">
        <v>23</v>
      </c>
      <c r="D9" s="20">
        <v>1320</v>
      </c>
      <c r="E9" s="80">
        <v>1.4329529999999999</v>
      </c>
      <c r="F9" s="73">
        <f t="shared" si="0"/>
        <v>18.914979599999999</v>
      </c>
    </row>
    <row r="10" spans="1:6" x14ac:dyDescent="0.25">
      <c r="A10" s="155"/>
      <c r="B10" s="155"/>
      <c r="C10" s="79" t="s">
        <v>17</v>
      </c>
      <c r="D10" s="20">
        <v>500</v>
      </c>
      <c r="E10" s="80">
        <v>10</v>
      </c>
      <c r="F10" s="73">
        <f t="shared" si="0"/>
        <v>50</v>
      </c>
    </row>
    <row r="11" spans="1:6" x14ac:dyDescent="0.25">
      <c r="A11" s="155"/>
      <c r="B11" s="155"/>
      <c r="C11" s="79" t="s">
        <v>116</v>
      </c>
      <c r="D11" s="20">
        <v>1600</v>
      </c>
      <c r="E11" s="80">
        <v>9.4599820000000001</v>
      </c>
      <c r="F11" s="73">
        <f t="shared" si="0"/>
        <v>151.359712</v>
      </c>
    </row>
    <row r="12" spans="1:6" x14ac:dyDescent="0.25">
      <c r="A12" s="155"/>
      <c r="B12" s="155"/>
      <c r="C12" s="79" t="s">
        <v>121</v>
      </c>
      <c r="D12" s="20">
        <v>660</v>
      </c>
      <c r="E12" s="80">
        <v>26.884143999999999</v>
      </c>
      <c r="F12" s="73">
        <f t="shared" si="0"/>
        <v>177.43535039999998</v>
      </c>
    </row>
    <row r="13" spans="1:6" x14ac:dyDescent="0.25">
      <c r="A13" s="155"/>
      <c r="B13" s="155"/>
      <c r="C13" s="79" t="s">
        <v>18</v>
      </c>
      <c r="D13" s="20">
        <v>390</v>
      </c>
      <c r="E13" s="80">
        <v>0.79226700000000005</v>
      </c>
      <c r="F13" s="73">
        <f t="shared" si="0"/>
        <v>3.0898412999999998</v>
      </c>
    </row>
    <row r="14" spans="1:6" x14ac:dyDescent="0.25">
      <c r="A14" s="155"/>
      <c r="B14" s="155"/>
      <c r="C14" s="79" t="s">
        <v>19</v>
      </c>
      <c r="D14" s="20">
        <v>1980</v>
      </c>
      <c r="E14" s="80">
        <v>1.713012</v>
      </c>
      <c r="F14" s="73">
        <f t="shared" si="0"/>
        <v>33.917637599999999</v>
      </c>
    </row>
    <row r="15" spans="1:6" s="3" customFormat="1" x14ac:dyDescent="0.25">
      <c r="A15" s="155"/>
      <c r="B15" s="155"/>
      <c r="C15" s="81" t="s">
        <v>7</v>
      </c>
      <c r="D15" s="23" t="s">
        <v>16</v>
      </c>
      <c r="E15" s="82" t="s">
        <v>16</v>
      </c>
      <c r="F15" s="83">
        <f>SUM(F3:F14)</f>
        <v>712.42918269999996</v>
      </c>
    </row>
    <row r="16" spans="1:6" x14ac:dyDescent="0.25">
      <c r="A16" s="155">
        <v>2</v>
      </c>
      <c r="B16" s="155" t="s">
        <v>8</v>
      </c>
      <c r="C16" s="79" t="s">
        <v>9</v>
      </c>
      <c r="D16" s="20">
        <v>60</v>
      </c>
      <c r="E16" s="80">
        <v>12.354144</v>
      </c>
      <c r="F16" s="73">
        <f t="shared" si="0"/>
        <v>7.4124864000000006</v>
      </c>
    </row>
    <row r="17" spans="1:6" x14ac:dyDescent="0.25">
      <c r="A17" s="155"/>
      <c r="B17" s="155"/>
      <c r="C17" s="79" t="s">
        <v>122</v>
      </c>
      <c r="D17" s="20">
        <v>510</v>
      </c>
      <c r="E17" s="80">
        <v>9.4741440000000008</v>
      </c>
      <c r="F17" s="73">
        <f t="shared" si="0"/>
        <v>48.318134400000005</v>
      </c>
    </row>
    <row r="18" spans="1:6" s="3" customFormat="1" x14ac:dyDescent="0.25">
      <c r="A18" s="155"/>
      <c r="B18" s="155"/>
      <c r="C18" s="81" t="s">
        <v>7</v>
      </c>
      <c r="D18" s="23" t="s">
        <v>16</v>
      </c>
      <c r="E18" s="82" t="s">
        <v>16</v>
      </c>
      <c r="F18" s="83">
        <f>SUM(F16:F17)</f>
        <v>55.730620800000004</v>
      </c>
    </row>
    <row r="19" spans="1:6" x14ac:dyDescent="0.25">
      <c r="A19" s="155">
        <v>3</v>
      </c>
      <c r="B19" s="155" t="s">
        <v>11</v>
      </c>
      <c r="C19" s="79" t="s">
        <v>0</v>
      </c>
      <c r="D19" s="20">
        <v>270</v>
      </c>
      <c r="E19" s="80">
        <v>10.362909</v>
      </c>
      <c r="F19" s="73">
        <f t="shared" si="0"/>
        <v>27.979854300000003</v>
      </c>
    </row>
    <row r="20" spans="1:6" x14ac:dyDescent="0.25">
      <c r="A20" s="155"/>
      <c r="B20" s="155"/>
      <c r="C20" s="79" t="s">
        <v>12</v>
      </c>
      <c r="D20" s="20">
        <v>1020</v>
      </c>
      <c r="E20" s="80">
        <v>11.46</v>
      </c>
      <c r="F20" s="73">
        <f t="shared" si="0"/>
        <v>116.89200000000001</v>
      </c>
    </row>
    <row r="21" spans="1:6" x14ac:dyDescent="0.25">
      <c r="A21" s="155"/>
      <c r="B21" s="155"/>
      <c r="C21" s="79" t="s">
        <v>114</v>
      </c>
      <c r="D21" s="20">
        <v>60</v>
      </c>
      <c r="E21" s="80">
        <v>0.90749500000000005</v>
      </c>
      <c r="F21" s="73">
        <f t="shared" si="0"/>
        <v>0.54449700000000001</v>
      </c>
    </row>
    <row r="22" spans="1:6" x14ac:dyDescent="0.25">
      <c r="A22" s="155"/>
      <c r="B22" s="155"/>
      <c r="C22" s="79" t="s">
        <v>118</v>
      </c>
      <c r="D22" s="20">
        <v>720</v>
      </c>
      <c r="E22" s="80">
        <v>1.307164</v>
      </c>
      <c r="F22" s="73">
        <f t="shared" si="0"/>
        <v>9.4115808000000012</v>
      </c>
    </row>
    <row r="23" spans="1:6" s="3" customFormat="1" x14ac:dyDescent="0.25">
      <c r="A23" s="155"/>
      <c r="B23" s="155"/>
      <c r="C23" s="81" t="s">
        <v>7</v>
      </c>
      <c r="D23" s="23" t="s">
        <v>16</v>
      </c>
      <c r="E23" s="82" t="s">
        <v>16</v>
      </c>
      <c r="F23" s="83">
        <f>SUM(F19:F22)</f>
        <v>154.82793210000003</v>
      </c>
    </row>
    <row r="24" spans="1:6" s="3" customFormat="1" x14ac:dyDescent="0.25">
      <c r="A24" s="23">
        <v>4</v>
      </c>
      <c r="B24" s="138" t="s">
        <v>13</v>
      </c>
      <c r="C24" s="138"/>
      <c r="D24" s="23" t="s">
        <v>16</v>
      </c>
      <c r="E24" s="82" t="s">
        <v>16</v>
      </c>
      <c r="F24" s="83">
        <f>+F23+F18+F15</f>
        <v>922.98773559999995</v>
      </c>
    </row>
    <row r="25" spans="1:6" x14ac:dyDescent="0.25">
      <c r="A25" s="155">
        <v>5</v>
      </c>
      <c r="B25" s="155" t="s">
        <v>58</v>
      </c>
      <c r="C25" s="79" t="s">
        <v>59</v>
      </c>
      <c r="D25" s="20"/>
      <c r="E25" s="20"/>
      <c r="F25" s="20">
        <v>600</v>
      </c>
    </row>
    <row r="26" spans="1:6" x14ac:dyDescent="0.25">
      <c r="A26" s="155"/>
      <c r="B26" s="155"/>
      <c r="C26" s="79" t="s">
        <v>60</v>
      </c>
      <c r="D26" s="20"/>
      <c r="E26" s="20"/>
      <c r="F26" s="20">
        <v>8</v>
      </c>
    </row>
    <row r="27" spans="1:6" s="3" customFormat="1" x14ac:dyDescent="0.25">
      <c r="A27" s="155"/>
      <c r="B27" s="155"/>
      <c r="C27" s="81" t="s">
        <v>7</v>
      </c>
      <c r="D27" s="23"/>
      <c r="E27" s="23"/>
      <c r="F27" s="23">
        <v>608</v>
      </c>
    </row>
    <row r="28" spans="1:6" x14ac:dyDescent="0.25">
      <c r="A28" s="20">
        <v>6</v>
      </c>
      <c r="B28" s="156" t="s">
        <v>123</v>
      </c>
      <c r="C28" s="156"/>
      <c r="D28" s="20">
        <v>420</v>
      </c>
      <c r="E28" s="20"/>
      <c r="F28" s="85">
        <v>420</v>
      </c>
    </row>
    <row r="29" spans="1:6" x14ac:dyDescent="0.25">
      <c r="A29" s="20">
        <v>7</v>
      </c>
      <c r="B29" s="157" t="s">
        <v>124</v>
      </c>
      <c r="C29" s="157"/>
      <c r="D29" s="20">
        <v>540</v>
      </c>
      <c r="E29" s="20"/>
      <c r="F29" s="79">
        <v>188.85</v>
      </c>
    </row>
    <row r="30" spans="1:6" x14ac:dyDescent="0.25">
      <c r="A30" s="155">
        <v>8</v>
      </c>
      <c r="B30" s="156" t="s">
        <v>79</v>
      </c>
      <c r="C30" s="79" t="s">
        <v>61</v>
      </c>
      <c r="D30" s="20"/>
      <c r="E30" s="20"/>
      <c r="F30" s="85">
        <v>450</v>
      </c>
    </row>
    <row r="31" spans="1:6" x14ac:dyDescent="0.25">
      <c r="A31" s="155"/>
      <c r="B31" s="156"/>
      <c r="C31" s="79" t="s">
        <v>62</v>
      </c>
      <c r="D31" s="20"/>
      <c r="E31" s="20"/>
      <c r="F31" s="85">
        <v>10</v>
      </c>
    </row>
    <row r="32" spans="1:6" x14ac:dyDescent="0.25">
      <c r="A32" s="155"/>
      <c r="B32" s="156"/>
      <c r="C32" s="79" t="s">
        <v>63</v>
      </c>
      <c r="D32" s="20"/>
      <c r="E32" s="20"/>
      <c r="F32" s="85">
        <v>16</v>
      </c>
    </row>
    <row r="33" spans="1:6" s="3" customFormat="1" x14ac:dyDescent="0.25">
      <c r="A33" s="155"/>
      <c r="B33" s="156"/>
      <c r="C33" s="81" t="s">
        <v>7</v>
      </c>
      <c r="D33" s="23"/>
      <c r="E33" s="23"/>
      <c r="F33" s="86">
        <f>SUM(F30:F32)</f>
        <v>476</v>
      </c>
    </row>
    <row r="34" spans="1:6" x14ac:dyDescent="0.25">
      <c r="A34" s="155">
        <v>9</v>
      </c>
      <c r="B34" s="156" t="s">
        <v>80</v>
      </c>
      <c r="C34" s="79" t="s">
        <v>11</v>
      </c>
      <c r="D34" s="20"/>
      <c r="E34" s="20"/>
      <c r="F34" s="20">
        <v>200</v>
      </c>
    </row>
    <row r="35" spans="1:6" x14ac:dyDescent="0.25">
      <c r="A35" s="155"/>
      <c r="B35" s="156"/>
      <c r="C35" s="79" t="s">
        <v>64</v>
      </c>
      <c r="D35" s="20"/>
      <c r="E35" s="20"/>
      <c r="F35" s="20">
        <v>100</v>
      </c>
    </row>
    <row r="36" spans="1:6" s="3" customFormat="1" x14ac:dyDescent="0.25">
      <c r="A36" s="155"/>
      <c r="B36" s="156"/>
      <c r="C36" s="81" t="s">
        <v>7</v>
      </c>
      <c r="D36" s="23"/>
      <c r="E36" s="23"/>
      <c r="F36" s="23">
        <f>SUM(F34:F35)</f>
        <v>300</v>
      </c>
    </row>
    <row r="37" spans="1:6" x14ac:dyDescent="0.25">
      <c r="A37" s="6">
        <v>10</v>
      </c>
      <c r="B37" s="156" t="s">
        <v>125</v>
      </c>
      <c r="C37" s="156"/>
      <c r="D37" s="20"/>
      <c r="E37" s="20"/>
      <c r="F37" s="85">
        <v>63</v>
      </c>
    </row>
    <row r="38" spans="1:6" s="77" customFormat="1" x14ac:dyDescent="0.25">
      <c r="A38" s="20">
        <v>11</v>
      </c>
      <c r="B38" s="156" t="s">
        <v>65</v>
      </c>
      <c r="C38" s="156"/>
      <c r="D38" s="84"/>
      <c r="E38" s="84"/>
      <c r="F38" s="85">
        <v>130</v>
      </c>
    </row>
    <row r="39" spans="1:6" s="78" customFormat="1" x14ac:dyDescent="0.25">
      <c r="A39" s="23">
        <v>12</v>
      </c>
      <c r="B39" s="150" t="s">
        <v>14</v>
      </c>
      <c r="C39" s="150"/>
      <c r="D39" s="74"/>
      <c r="E39" s="74"/>
      <c r="F39" s="87">
        <f>+F38+F37+F36+F33+F29+F28+F27+F24</f>
        <v>3108.8377356000001</v>
      </c>
    </row>
  </sheetData>
  <mergeCells count="21">
    <mergeCell ref="B37:C37"/>
    <mergeCell ref="B38:C38"/>
    <mergeCell ref="B39:C39"/>
    <mergeCell ref="B28:C28"/>
    <mergeCell ref="B29:C29"/>
    <mergeCell ref="A30:A33"/>
    <mergeCell ref="B30:B33"/>
    <mergeCell ref="A34:A36"/>
    <mergeCell ref="B34:B36"/>
    <mergeCell ref="A16:A18"/>
    <mergeCell ref="B16:B18"/>
    <mergeCell ref="A19:A23"/>
    <mergeCell ref="B19:B23"/>
    <mergeCell ref="B24:C24"/>
    <mergeCell ref="A25:A27"/>
    <mergeCell ref="B25:B27"/>
    <mergeCell ref="B1:C2"/>
    <mergeCell ref="E1:F1"/>
    <mergeCell ref="A1:A2"/>
    <mergeCell ref="A3:A15"/>
    <mergeCell ref="B3:B1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E8" sqref="E8"/>
    </sheetView>
  </sheetViews>
  <sheetFormatPr defaultRowHeight="15.75" x14ac:dyDescent="0.25"/>
  <cols>
    <col min="1" max="1" width="4.85546875" style="1" bestFit="1" customWidth="1"/>
    <col min="2" max="2" width="13.85546875" style="1" customWidth="1"/>
    <col min="3" max="3" width="24.28515625" style="1" customWidth="1"/>
    <col min="4" max="4" width="9.28515625" style="1" bestFit="1" customWidth="1"/>
    <col min="5" max="5" width="10.7109375" style="1" bestFit="1" customWidth="1"/>
    <col min="6" max="6" width="9.5703125" style="1" bestFit="1" customWidth="1"/>
    <col min="7" max="16384" width="9.140625" style="1"/>
  </cols>
  <sheetData>
    <row r="1" spans="1:6" s="76" customFormat="1" ht="15.75" customHeight="1" x14ac:dyDescent="0.25">
      <c r="A1" s="132" t="s">
        <v>15</v>
      </c>
      <c r="B1" s="120" t="s">
        <v>1</v>
      </c>
      <c r="C1" s="120"/>
      <c r="D1" s="13" t="s">
        <v>27</v>
      </c>
      <c r="E1" s="120" t="s">
        <v>103</v>
      </c>
      <c r="F1" s="120"/>
    </row>
    <row r="2" spans="1:6" s="76" customFormat="1" x14ac:dyDescent="0.25">
      <c r="A2" s="132"/>
      <c r="B2" s="120"/>
      <c r="C2" s="120"/>
      <c r="D2" s="13" t="s">
        <v>25</v>
      </c>
      <c r="E2" s="13" t="s">
        <v>24</v>
      </c>
      <c r="F2" s="13" t="s">
        <v>25</v>
      </c>
    </row>
    <row r="3" spans="1:6" ht="11.45" customHeight="1" x14ac:dyDescent="0.25">
      <c r="A3" s="155">
        <v>1</v>
      </c>
      <c r="B3" s="158" t="s">
        <v>2</v>
      </c>
      <c r="C3" s="90" t="s">
        <v>120</v>
      </c>
      <c r="D3" s="90">
        <v>1600</v>
      </c>
      <c r="E3" s="92">
        <v>7.4594740000000002</v>
      </c>
      <c r="F3" s="93">
        <f>+D3*E3/100</f>
        <v>119.351584</v>
      </c>
    </row>
    <row r="4" spans="1:6" ht="11.45" customHeight="1" x14ac:dyDescent="0.25">
      <c r="A4" s="155"/>
      <c r="B4" s="158"/>
      <c r="C4" s="90" t="s">
        <v>3</v>
      </c>
      <c r="D4" s="90">
        <v>500</v>
      </c>
      <c r="E4" s="92">
        <v>11.341053</v>
      </c>
      <c r="F4" s="93">
        <f t="shared" ref="F4:F22" si="0">+D4*E4/100</f>
        <v>56.705264999999997</v>
      </c>
    </row>
    <row r="5" spans="1:6" ht="11.45" customHeight="1" x14ac:dyDescent="0.25">
      <c r="A5" s="155"/>
      <c r="B5" s="158"/>
      <c r="C5" s="90" t="s">
        <v>4</v>
      </c>
      <c r="D5" s="90">
        <v>840</v>
      </c>
      <c r="E5" s="92">
        <v>2.1831149999999999</v>
      </c>
      <c r="F5" s="93">
        <f t="shared" si="0"/>
        <v>18.338165999999998</v>
      </c>
    </row>
    <row r="6" spans="1:6" ht="11.45" customHeight="1" x14ac:dyDescent="0.25">
      <c r="A6" s="155"/>
      <c r="B6" s="158"/>
      <c r="C6" s="90" t="s">
        <v>5</v>
      </c>
      <c r="D6" s="90">
        <v>1000</v>
      </c>
      <c r="E6" s="92">
        <v>6.6681509999999999</v>
      </c>
      <c r="F6" s="93">
        <f t="shared" si="0"/>
        <v>66.681510000000003</v>
      </c>
    </row>
    <row r="7" spans="1:6" ht="11.45" customHeight="1" x14ac:dyDescent="0.25">
      <c r="A7" s="155"/>
      <c r="B7" s="158"/>
      <c r="C7" s="90" t="s">
        <v>6</v>
      </c>
      <c r="D7" s="90">
        <v>1500</v>
      </c>
      <c r="E7" s="92">
        <v>0.68035400000000001</v>
      </c>
      <c r="F7" s="93">
        <f t="shared" si="0"/>
        <v>10.205310000000001</v>
      </c>
    </row>
    <row r="8" spans="1:6" ht="11.45" customHeight="1" x14ac:dyDescent="0.25">
      <c r="A8" s="155"/>
      <c r="B8" s="158"/>
      <c r="C8" s="90" t="s">
        <v>22</v>
      </c>
      <c r="D8" s="90">
        <v>660</v>
      </c>
      <c r="E8" s="92">
        <v>0.99796799999999997</v>
      </c>
      <c r="F8" s="93">
        <f t="shared" si="0"/>
        <v>6.5865887999999995</v>
      </c>
    </row>
    <row r="9" spans="1:6" ht="11.45" customHeight="1" x14ac:dyDescent="0.25">
      <c r="A9" s="155"/>
      <c r="B9" s="158"/>
      <c r="C9" s="90" t="s">
        <v>23</v>
      </c>
      <c r="D9" s="90">
        <v>1320</v>
      </c>
      <c r="E9" s="92">
        <v>1.43679</v>
      </c>
      <c r="F9" s="93">
        <f t="shared" si="0"/>
        <v>18.965627999999999</v>
      </c>
    </row>
    <row r="10" spans="1:6" ht="11.45" customHeight="1" x14ac:dyDescent="0.25">
      <c r="A10" s="155"/>
      <c r="B10" s="158"/>
      <c r="C10" s="90" t="s">
        <v>17</v>
      </c>
      <c r="D10" s="90">
        <v>500</v>
      </c>
      <c r="E10" s="92">
        <v>10</v>
      </c>
      <c r="F10" s="93">
        <f t="shared" si="0"/>
        <v>50</v>
      </c>
    </row>
    <row r="11" spans="1:6" ht="11.45" customHeight="1" x14ac:dyDescent="0.25">
      <c r="A11" s="155"/>
      <c r="B11" s="158"/>
      <c r="C11" s="90" t="s">
        <v>116</v>
      </c>
      <c r="D11" s="90">
        <v>1600</v>
      </c>
      <c r="E11" s="92">
        <v>9.4643189999999997</v>
      </c>
      <c r="F11" s="93">
        <f t="shared" si="0"/>
        <v>151.429104</v>
      </c>
    </row>
    <row r="12" spans="1:6" ht="11.45" customHeight="1" x14ac:dyDescent="0.25">
      <c r="A12" s="155"/>
      <c r="B12" s="158"/>
      <c r="C12" s="90" t="s">
        <v>121</v>
      </c>
      <c r="D12" s="90">
        <v>660</v>
      </c>
      <c r="E12" s="92">
        <v>26.88852</v>
      </c>
      <c r="F12" s="93">
        <f t="shared" si="0"/>
        <v>177.46423200000001</v>
      </c>
    </row>
    <row r="13" spans="1:6" ht="11.45" customHeight="1" x14ac:dyDescent="0.25">
      <c r="A13" s="155"/>
      <c r="B13" s="158"/>
      <c r="C13" s="90" t="s">
        <v>18</v>
      </c>
      <c r="D13" s="90">
        <v>390</v>
      </c>
      <c r="E13" s="92">
        <v>4.1290680000000002</v>
      </c>
      <c r="F13" s="93">
        <f t="shared" si="0"/>
        <v>16.103365199999999</v>
      </c>
    </row>
    <row r="14" spans="1:6" ht="11.45" customHeight="1" x14ac:dyDescent="0.25">
      <c r="A14" s="155"/>
      <c r="B14" s="158"/>
      <c r="C14" s="90" t="s">
        <v>19</v>
      </c>
      <c r="D14" s="90">
        <v>1980</v>
      </c>
      <c r="E14" s="92">
        <v>1.7148939999999999</v>
      </c>
      <c r="F14" s="93">
        <f t="shared" si="0"/>
        <v>33.954901200000002</v>
      </c>
    </row>
    <row r="15" spans="1:6" s="3" customFormat="1" ht="11.45" customHeight="1" x14ac:dyDescent="0.25">
      <c r="A15" s="155"/>
      <c r="B15" s="158"/>
      <c r="C15" s="91" t="s">
        <v>7</v>
      </c>
      <c r="D15" s="23" t="s">
        <v>16</v>
      </c>
      <c r="E15" s="82" t="s">
        <v>16</v>
      </c>
      <c r="F15" s="83">
        <f>SUM(F3:F14)</f>
        <v>725.78565419999995</v>
      </c>
    </row>
    <row r="16" spans="1:6" ht="11.45" customHeight="1" x14ac:dyDescent="0.25">
      <c r="A16" s="155">
        <v>2</v>
      </c>
      <c r="B16" s="158" t="s">
        <v>8</v>
      </c>
      <c r="C16" s="90" t="s">
        <v>9</v>
      </c>
      <c r="D16" s="90">
        <v>60</v>
      </c>
      <c r="E16" s="92">
        <v>12.35852</v>
      </c>
      <c r="F16" s="93">
        <f t="shared" si="0"/>
        <v>7.4151120000000006</v>
      </c>
    </row>
    <row r="17" spans="1:10" ht="11.45" customHeight="1" x14ac:dyDescent="0.25">
      <c r="A17" s="155"/>
      <c r="B17" s="158"/>
      <c r="C17" s="90" t="s">
        <v>122</v>
      </c>
      <c r="D17" s="90">
        <v>510</v>
      </c>
      <c r="E17" s="92">
        <v>9.4785199999999996</v>
      </c>
      <c r="F17" s="93">
        <f t="shared" si="0"/>
        <v>48.340451999999999</v>
      </c>
    </row>
    <row r="18" spans="1:10" s="3" customFormat="1" ht="11.45" customHeight="1" x14ac:dyDescent="0.25">
      <c r="A18" s="155"/>
      <c r="B18" s="158"/>
      <c r="C18" s="91" t="s">
        <v>7</v>
      </c>
      <c r="D18" s="23" t="s">
        <v>16</v>
      </c>
      <c r="E18" s="82" t="s">
        <v>16</v>
      </c>
      <c r="F18" s="83">
        <f>SUM(F16:F17)</f>
        <v>55.755564</v>
      </c>
    </row>
    <row r="19" spans="1:10" ht="11.45" customHeight="1" x14ac:dyDescent="0.25">
      <c r="A19" s="155">
        <v>3</v>
      </c>
      <c r="B19" s="158" t="s">
        <v>11</v>
      </c>
      <c r="C19" s="90" t="s">
        <v>0</v>
      </c>
      <c r="D19" s="90">
        <v>270</v>
      </c>
      <c r="E19" s="92">
        <v>10.366852</v>
      </c>
      <c r="F19" s="93">
        <f t="shared" si="0"/>
        <v>27.990500400000002</v>
      </c>
    </row>
    <row r="20" spans="1:10" ht="11.45" customHeight="1" x14ac:dyDescent="0.25">
      <c r="A20" s="155"/>
      <c r="B20" s="158"/>
      <c r="C20" s="90" t="s">
        <v>12</v>
      </c>
      <c r="D20" s="90">
        <v>1020</v>
      </c>
      <c r="E20" s="92">
        <v>11.46</v>
      </c>
      <c r="F20" s="93">
        <f t="shared" si="0"/>
        <v>116.89200000000001</v>
      </c>
    </row>
    <row r="21" spans="1:10" ht="11.45" customHeight="1" x14ac:dyDescent="0.25">
      <c r="A21" s="155"/>
      <c r="B21" s="158"/>
      <c r="C21" s="90" t="s">
        <v>114</v>
      </c>
      <c r="D21" s="90">
        <v>60</v>
      </c>
      <c r="E21" s="92">
        <v>0.90992499999999998</v>
      </c>
      <c r="F21" s="93">
        <f t="shared" si="0"/>
        <v>0.54595499999999997</v>
      </c>
    </row>
    <row r="22" spans="1:10" ht="11.45" customHeight="1" x14ac:dyDescent="0.25">
      <c r="A22" s="155"/>
      <c r="B22" s="158"/>
      <c r="C22" s="90" t="s">
        <v>118</v>
      </c>
      <c r="D22" s="90">
        <v>720</v>
      </c>
      <c r="E22" s="92">
        <v>1.3106640000000001</v>
      </c>
      <c r="F22" s="93">
        <f t="shared" si="0"/>
        <v>9.4367808000000011</v>
      </c>
    </row>
    <row r="23" spans="1:10" s="3" customFormat="1" ht="11.45" customHeight="1" x14ac:dyDescent="0.25">
      <c r="A23" s="155"/>
      <c r="B23" s="158"/>
      <c r="C23" s="91" t="s">
        <v>7</v>
      </c>
      <c r="D23" s="23" t="s">
        <v>16</v>
      </c>
      <c r="E23" s="82" t="s">
        <v>16</v>
      </c>
      <c r="F23" s="83">
        <f>SUM(F19:F22)</f>
        <v>154.86523620000003</v>
      </c>
    </row>
    <row r="24" spans="1:10" s="3" customFormat="1" ht="11.45" customHeight="1" x14ac:dyDescent="0.25">
      <c r="A24" s="23">
        <v>4</v>
      </c>
      <c r="B24" s="142" t="s">
        <v>13</v>
      </c>
      <c r="C24" s="144"/>
      <c r="D24" s="23" t="s">
        <v>16</v>
      </c>
      <c r="E24" s="82" t="s">
        <v>16</v>
      </c>
      <c r="F24" s="83">
        <f>+F23+F18+F15</f>
        <v>936.40645440000003</v>
      </c>
      <c r="H24" s="88"/>
      <c r="J24" s="88"/>
    </row>
    <row r="25" spans="1:10" ht="11.45" customHeight="1" x14ac:dyDescent="0.25">
      <c r="A25" s="155">
        <v>5</v>
      </c>
      <c r="B25" s="158" t="s">
        <v>58</v>
      </c>
      <c r="C25" s="90" t="s">
        <v>59</v>
      </c>
      <c r="D25" s="90"/>
      <c r="E25" s="90"/>
      <c r="F25" s="90">
        <v>600</v>
      </c>
    </row>
    <row r="26" spans="1:10" ht="11.45" customHeight="1" x14ac:dyDescent="0.25">
      <c r="A26" s="155"/>
      <c r="B26" s="158"/>
      <c r="C26" s="90" t="s">
        <v>60</v>
      </c>
      <c r="D26" s="90"/>
      <c r="E26" s="90"/>
      <c r="F26" s="90">
        <v>8</v>
      </c>
    </row>
    <row r="27" spans="1:10" s="3" customFormat="1" ht="11.45" customHeight="1" x14ac:dyDescent="0.25">
      <c r="A27" s="155"/>
      <c r="B27" s="158"/>
      <c r="C27" s="91" t="s">
        <v>7</v>
      </c>
      <c r="D27" s="91"/>
      <c r="E27" s="91"/>
      <c r="F27" s="91">
        <v>608</v>
      </c>
    </row>
    <row r="28" spans="1:10" ht="11.45" customHeight="1" x14ac:dyDescent="0.25">
      <c r="A28" s="20">
        <v>6</v>
      </c>
      <c r="B28" s="158" t="s">
        <v>123</v>
      </c>
      <c r="C28" s="158"/>
      <c r="D28" s="90">
        <v>420</v>
      </c>
      <c r="E28" s="90"/>
      <c r="F28" s="95">
        <v>420</v>
      </c>
    </row>
    <row r="29" spans="1:10" ht="11.45" customHeight="1" x14ac:dyDescent="0.25">
      <c r="A29" s="20">
        <v>7</v>
      </c>
      <c r="B29" s="158" t="s">
        <v>124</v>
      </c>
      <c r="C29" s="158"/>
      <c r="D29" s="90">
        <v>540</v>
      </c>
      <c r="E29" s="90"/>
      <c r="F29" s="90">
        <v>188.85</v>
      </c>
    </row>
    <row r="30" spans="1:10" ht="11.45" customHeight="1" x14ac:dyDescent="0.25">
      <c r="A30" s="155">
        <v>8</v>
      </c>
      <c r="B30" s="158" t="s">
        <v>79</v>
      </c>
      <c r="C30" s="90" t="s">
        <v>61</v>
      </c>
      <c r="D30" s="90"/>
      <c r="E30" s="90"/>
      <c r="F30" s="95">
        <v>450</v>
      </c>
    </row>
    <row r="31" spans="1:10" ht="11.45" customHeight="1" x14ac:dyDescent="0.25">
      <c r="A31" s="155"/>
      <c r="B31" s="158"/>
      <c r="C31" s="90" t="s">
        <v>62</v>
      </c>
      <c r="D31" s="90"/>
      <c r="E31" s="90"/>
      <c r="F31" s="95">
        <v>10</v>
      </c>
      <c r="H31" s="3"/>
    </row>
    <row r="32" spans="1:10" ht="11.45" customHeight="1" x14ac:dyDescent="0.25">
      <c r="A32" s="155"/>
      <c r="B32" s="158"/>
      <c r="C32" s="90" t="s">
        <v>63</v>
      </c>
      <c r="D32" s="90"/>
      <c r="E32" s="90"/>
      <c r="F32" s="95">
        <v>16</v>
      </c>
    </row>
    <row r="33" spans="1:10" s="3" customFormat="1" ht="11.45" customHeight="1" x14ac:dyDescent="0.25">
      <c r="A33" s="155"/>
      <c r="B33" s="158"/>
      <c r="C33" s="91" t="s">
        <v>7</v>
      </c>
      <c r="D33" s="91"/>
      <c r="E33" s="91"/>
      <c r="F33" s="96">
        <f>SUM(F30:F32)</f>
        <v>476</v>
      </c>
      <c r="H33" s="1"/>
    </row>
    <row r="34" spans="1:10" ht="11.45" customHeight="1" x14ac:dyDescent="0.25">
      <c r="A34" s="155">
        <v>9</v>
      </c>
      <c r="B34" s="158" t="s">
        <v>80</v>
      </c>
      <c r="C34" s="90" t="s">
        <v>11</v>
      </c>
      <c r="D34" s="90"/>
      <c r="E34" s="90"/>
      <c r="F34" s="90">
        <v>200</v>
      </c>
      <c r="H34" s="3"/>
    </row>
    <row r="35" spans="1:10" ht="11.45" customHeight="1" x14ac:dyDescent="0.25">
      <c r="A35" s="155"/>
      <c r="B35" s="158"/>
      <c r="C35" s="90" t="s">
        <v>64</v>
      </c>
      <c r="D35" s="90"/>
      <c r="E35" s="90"/>
      <c r="F35" s="90">
        <v>100</v>
      </c>
    </row>
    <row r="36" spans="1:10" s="3" customFormat="1" ht="11.45" customHeight="1" x14ac:dyDescent="0.25">
      <c r="A36" s="155"/>
      <c r="B36" s="158"/>
      <c r="C36" s="91" t="s">
        <v>7</v>
      </c>
      <c r="D36" s="91"/>
      <c r="E36" s="91"/>
      <c r="F36" s="91">
        <f>SUM(F34:F35)</f>
        <v>300</v>
      </c>
      <c r="H36" s="77"/>
    </row>
    <row r="37" spans="1:10" ht="11.45" customHeight="1" x14ac:dyDescent="0.25">
      <c r="A37" s="6">
        <v>10</v>
      </c>
      <c r="B37" s="158" t="s">
        <v>125</v>
      </c>
      <c r="C37" s="158"/>
      <c r="D37" s="90"/>
      <c r="E37" s="90"/>
      <c r="F37" s="95">
        <v>63</v>
      </c>
      <c r="H37" s="78"/>
    </row>
    <row r="38" spans="1:10" s="77" customFormat="1" ht="11.45" customHeight="1" x14ac:dyDescent="0.25">
      <c r="A38" s="20">
        <v>11</v>
      </c>
      <c r="B38" s="158" t="s">
        <v>65</v>
      </c>
      <c r="C38" s="158"/>
      <c r="D38" s="90"/>
      <c r="E38" s="90"/>
      <c r="F38" s="95">
        <v>130</v>
      </c>
      <c r="H38" s="1"/>
    </row>
    <row r="39" spans="1:10" s="78" customFormat="1" ht="11.45" customHeight="1" x14ac:dyDescent="0.25">
      <c r="A39" s="23">
        <v>12</v>
      </c>
      <c r="B39" s="159" t="s">
        <v>14</v>
      </c>
      <c r="C39" s="159"/>
      <c r="D39" s="91"/>
      <c r="E39" s="91"/>
      <c r="F39" s="94">
        <f>+F38+F37+F36+F33+F29+F28+F27+F24</f>
        <v>3122.2564543999997</v>
      </c>
      <c r="H39" s="1"/>
      <c r="J39" s="89"/>
    </row>
  </sheetData>
  <mergeCells count="21">
    <mergeCell ref="B38:C38"/>
    <mergeCell ref="B39:C39"/>
    <mergeCell ref="B37:C37"/>
    <mergeCell ref="B29:C29"/>
    <mergeCell ref="A30:A33"/>
    <mergeCell ref="B30:B33"/>
    <mergeCell ref="A34:A36"/>
    <mergeCell ref="B34:B36"/>
    <mergeCell ref="B28:C28"/>
    <mergeCell ref="A1:A2"/>
    <mergeCell ref="B1:C2"/>
    <mergeCell ref="E1:F1"/>
    <mergeCell ref="A3:A15"/>
    <mergeCell ref="B3:B15"/>
    <mergeCell ref="A16:A18"/>
    <mergeCell ref="B16:B18"/>
    <mergeCell ref="A19:A23"/>
    <mergeCell ref="B19:B23"/>
    <mergeCell ref="B24:C24"/>
    <mergeCell ref="A25:A27"/>
    <mergeCell ref="B25:B27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Abstract </vt:lpstr>
      <vt:lpstr>Sheet2</vt:lpstr>
      <vt:lpstr>CS</vt:lpstr>
      <vt:lpstr>All</vt:lpstr>
      <vt:lpstr>27th may'22</vt:lpstr>
      <vt:lpstr>Apr-22</vt:lpstr>
      <vt:lpstr>Sheet1</vt:lpstr>
      <vt:lpstr>01-05-23</vt:lpstr>
      <vt:lpstr>30-05-23</vt:lpstr>
      <vt:lpstr>01-08-2023</vt:lpstr>
      <vt:lpstr>20-03-2024</vt:lpstr>
      <vt:lpstr>01-07-2024</vt:lpstr>
      <vt:lpstr>'27th may''22'!Print_Area</vt:lpstr>
      <vt:lpstr>'Abstract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2025-01-27T10:20:26Z</dcterms:modified>
</cp:coreProperties>
</file>